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e.morrison\Desktop\"/>
    </mc:Choice>
  </mc:AlternateContent>
  <xr:revisionPtr revIDLastSave="0" documentId="8_{BEF10BD6-46E4-4E90-B7DD-FB0C9C4B7640}" xr6:coauthVersionLast="47" xr6:coauthVersionMax="47" xr10:uidLastSave="{00000000-0000-0000-0000-000000000000}"/>
  <bookViews>
    <workbookView xWindow="48672" yWindow="2592" windowWidth="23220" windowHeight="13560" xr2:uid="{4F29D6D3-97FF-445D-AB83-820A90FC754B}"/>
  </bookViews>
  <sheets>
    <sheet name="BGS Cost &amp; Bid Factors" sheetId="1" r:id="rId1"/>
    <sheet name="Weighted Avg Price Calc" sheetId="2" r:id="rId2"/>
    <sheet name="Rate Calculation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P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DAT4">#REF!</definedName>
    <definedName name="_Fill" hidden="1">#REF!</definedName>
    <definedName name="_New2">#REF!</definedName>
    <definedName name="_New3">#REF!</definedName>
    <definedName name="_New4">#REF!</definedName>
    <definedName name="_Order1" hidden="1">255</definedName>
    <definedName name="_RA2004">#REF!</definedName>
    <definedName name="_RC101">#REF!</definedName>
    <definedName name="_RC201">#REF!</definedName>
    <definedName name="_RC401">#REF!</definedName>
    <definedName name="_RC501">#REF!</definedName>
    <definedName name="_Unb200301">#REF!</definedName>
    <definedName name="_Unb200302">#REF!</definedName>
    <definedName name="_Unb200303">#REF!</definedName>
    <definedName name="_Unb200304">#REF!</definedName>
    <definedName name="_Unb200305">#REF!</definedName>
    <definedName name="_Unb200306">#REF!</definedName>
    <definedName name="_Unb200307">#REF!</definedName>
    <definedName name="_Unb200308">#REF!</definedName>
    <definedName name="_Unb200309">#REF!</definedName>
    <definedName name="_Unb200310">#REF!</definedName>
    <definedName name="_Unb200311">#REF!</definedName>
    <definedName name="_Unb200312">#REF!</definedName>
    <definedName name="_Unb200401">#REF!</definedName>
    <definedName name="_Unb200402">#REF!</definedName>
    <definedName name="_Unb200403">#REF!</definedName>
    <definedName name="_Unb200404">#REF!</definedName>
    <definedName name="_Unb200405">#REF!</definedName>
    <definedName name="_Unb200406">#REF!</definedName>
    <definedName name="_Unb200407">#REF!</definedName>
    <definedName name="_Unb200408">#REF!</definedName>
    <definedName name="_Unb200409">#REF!</definedName>
    <definedName name="_Unb200410">#REF!</definedName>
    <definedName name="_Unb200411">#REF!</definedName>
    <definedName name="_Unb200412">#REF!</definedName>
    <definedName name="_Unb200501">#REF!</definedName>
    <definedName name="_Unb200502">#REF!</definedName>
    <definedName name="_Unb200503">#REF!</definedName>
    <definedName name="_Unb200504">#REF!</definedName>
    <definedName name="_Unb200505">#REF!</definedName>
    <definedName name="_Unb200506">#REF!</definedName>
    <definedName name="_Unb200507">#REF!</definedName>
    <definedName name="_Unb200508">#REF!</definedName>
    <definedName name="_Unb200509">#REF!</definedName>
    <definedName name="_Unb200510">#REF!</definedName>
    <definedName name="_Unb200511">#REF!</definedName>
    <definedName name="_Unb200512">#REF!</definedName>
    <definedName name="_Unb200601">#REF!</definedName>
    <definedName name="_Unb200602">#REF!</definedName>
    <definedName name="_Unb200603">#REF!</definedName>
    <definedName name="_Unb200604">#REF!</definedName>
    <definedName name="_Unb200605">#REF!</definedName>
    <definedName name="_Unb200606">#REF!</definedName>
    <definedName name="_Unb200607">#REF!</definedName>
    <definedName name="_Unb200608">#REF!</definedName>
    <definedName name="_Unb200609">#REF!</definedName>
    <definedName name="_Unb200610">#REF!</definedName>
    <definedName name="_Unb200611">#REF!</definedName>
    <definedName name="_Unb200612">#REF!</definedName>
    <definedName name="_Unb200701">#REF!</definedName>
    <definedName name="_Unb200702">#REF!</definedName>
    <definedName name="_Unb200703">#REF!</definedName>
    <definedName name="_Unb200704">#REF!</definedName>
    <definedName name="_Unb200705">#REF!</definedName>
    <definedName name="_Unb200706">#REF!</definedName>
    <definedName name="_Unb200707">#REF!</definedName>
    <definedName name="_Unb200708">#REF!</definedName>
    <definedName name="_Unb200709">#REF!</definedName>
    <definedName name="_Unb200710">#REF!</definedName>
    <definedName name="_Unb200711">#REF!</definedName>
    <definedName name="_Unb200712">#REF!</definedName>
    <definedName name="_Unb200801">#REF!</definedName>
    <definedName name="_Unb200802">#REF!</definedName>
    <definedName name="_Unb200803">#REF!</definedName>
    <definedName name="_Unb200804">#REF!</definedName>
    <definedName name="_Unb200805">#REF!</definedName>
    <definedName name="_Unb200806">#REF!</definedName>
    <definedName name="_Unb200807">#REF!</definedName>
    <definedName name="_Unb200808">#REF!</definedName>
    <definedName name="_Unb200809">#REF!</definedName>
    <definedName name="_Unb200810">#REF!</definedName>
    <definedName name="_Unb200811">#REF!</definedName>
    <definedName name="_Unb200812">#REF!</definedName>
    <definedName name="_Yr2003">#REF!</definedName>
    <definedName name="_Yr2004">#REF!</definedName>
    <definedName name="_Yr2005">#REF!</definedName>
    <definedName name="_Yr2006">#REF!</definedName>
    <definedName name="_Yr2007">#REF!</definedName>
    <definedName name="_Yr2008">#REF!</definedName>
    <definedName name="AdjAvg">#REF!</definedName>
    <definedName name="anscount" hidden="1">1</definedName>
    <definedName name="AvgRate">#REF!</definedName>
    <definedName name="Base">#REF!</definedName>
    <definedName name="BGS_Auction_Cost">[1]Assumptions!#REF!</definedName>
    <definedName name="BGS_Forecast">[2]Assumptions!#REF!</definedName>
    <definedName name="BGS_Rate">#REF!</definedName>
    <definedName name="Bill_yr101">#REF!</definedName>
    <definedName name="Bill_yr102">#REF!</definedName>
    <definedName name="Bill_yr103">#REF!</definedName>
    <definedName name="Bill_yr104">#REF!</definedName>
    <definedName name="Bill_yr105">#REF!</definedName>
    <definedName name="Bill_yr106">#REF!</definedName>
    <definedName name="Bill_yr107">#REF!</definedName>
    <definedName name="Bill_yr108">#REF!</definedName>
    <definedName name="Bill_yr109">#REF!</definedName>
    <definedName name="Bill_yr110">#REF!</definedName>
    <definedName name="Bill_yr111">#REF!</definedName>
    <definedName name="Bill_yr112">#REF!</definedName>
    <definedName name="Bill_yr1key">#REF!</definedName>
    <definedName name="Bill_yr201">#REF!</definedName>
    <definedName name="Bill_yr202">#REF!</definedName>
    <definedName name="Bill_yr203">#REF!</definedName>
    <definedName name="Bill_yr204">#REF!</definedName>
    <definedName name="Bill_yr205">#REF!</definedName>
    <definedName name="Bill_yr206">#REF!</definedName>
    <definedName name="Bill_yr207">#REF!</definedName>
    <definedName name="Bill_yr208">#REF!</definedName>
    <definedName name="Bill_yr209">#REF!</definedName>
    <definedName name="Bill_yr210">#REF!</definedName>
    <definedName name="Bill_yr211">#REF!</definedName>
    <definedName name="Bill_yr212">#REF!</definedName>
    <definedName name="Bill_yr2key">#REF!</definedName>
    <definedName name="Bill_yr301">#REF!</definedName>
    <definedName name="Bill_yr302">#REF!</definedName>
    <definedName name="Bill_yr303">#REF!</definedName>
    <definedName name="Bill_yr304">#REF!</definedName>
    <definedName name="Bill_yr305">#REF!</definedName>
    <definedName name="Bill_yr306">#REF!</definedName>
    <definedName name="Bill_yr307">#REF!</definedName>
    <definedName name="Bill_yr308">#REF!</definedName>
    <definedName name="Bill_yr309">#REF!</definedName>
    <definedName name="Bill_yr310">#REF!</definedName>
    <definedName name="Bill_yr311">#REF!</definedName>
    <definedName name="Bill_yr312">#REF!</definedName>
    <definedName name="Bill_yr3key">#REF!</definedName>
    <definedName name="Bill_yr401">#REF!</definedName>
    <definedName name="Bill_yr402">#REF!</definedName>
    <definedName name="Bill_yr403">#REF!</definedName>
    <definedName name="Bill_yr404">#REF!</definedName>
    <definedName name="Bill_yr405">#REF!</definedName>
    <definedName name="Bill_yr406">#REF!</definedName>
    <definedName name="Bill_yr407">#REF!</definedName>
    <definedName name="Bill_yr408">#REF!</definedName>
    <definedName name="Bill_yr409">#REF!</definedName>
    <definedName name="Bill_yr410">#REF!</definedName>
    <definedName name="Bill_yr411">#REF!</definedName>
    <definedName name="Bill_yr412">#REF!</definedName>
    <definedName name="Bill_yr4key">#REF!</definedName>
    <definedName name="Bill_yr501">#REF!</definedName>
    <definedName name="Bill_yr502">#REF!</definedName>
    <definedName name="Bill_yr503">#REF!</definedName>
    <definedName name="Bill_yr504">#REF!</definedName>
    <definedName name="Bill_yr505">#REF!</definedName>
    <definedName name="Bill_yr506">#REF!</definedName>
    <definedName name="Bill_yr507">#REF!</definedName>
    <definedName name="Bill_yr508">#REF!</definedName>
    <definedName name="Bill_yr509">#REF!</definedName>
    <definedName name="Bill_yr510">#REF!</definedName>
    <definedName name="Bill_yr511">#REF!</definedName>
    <definedName name="Bill_yr512">#REF!</definedName>
    <definedName name="Bill_yr5key">#REF!</definedName>
    <definedName name="Bill_yr601">#REF!</definedName>
    <definedName name="Bill_yr602">#REF!</definedName>
    <definedName name="Bill_yr603">#REF!</definedName>
    <definedName name="Bill_yr604">#REF!</definedName>
    <definedName name="Bill_yr605">#REF!</definedName>
    <definedName name="Bill_yr606">#REF!</definedName>
    <definedName name="Bill_yr607">#REF!</definedName>
    <definedName name="Bill_yr608">#REF!</definedName>
    <definedName name="Bill_yr609">#REF!</definedName>
    <definedName name="Bill_yr610">#REF!</definedName>
    <definedName name="Bill_yr611">#REF!</definedName>
    <definedName name="Bill_yr612">#REF!</definedName>
    <definedName name="Bill_yr6key">#REF!</definedName>
    <definedName name="Bill_yr701">#REF!</definedName>
    <definedName name="Bill_yr702">#REF!</definedName>
    <definedName name="Bill_yr703">#REF!</definedName>
    <definedName name="Bill_yr704">#REF!</definedName>
    <definedName name="Bill_yr705">#REF!</definedName>
    <definedName name="Bill_yr706">#REF!</definedName>
    <definedName name="Bill_yr707">#REF!</definedName>
    <definedName name="Bill_yr708">#REF!</definedName>
    <definedName name="Bill_yr709">#REF!</definedName>
    <definedName name="Bill_yr710">#REF!</definedName>
    <definedName name="Bill_yr711">#REF!</definedName>
    <definedName name="Bill_yr712">#REF!</definedName>
    <definedName name="Bill_yr7key">#REF!</definedName>
    <definedName name="BilledLMRev">'[3]Prior Month Billed'!$E$8:$E$45</definedName>
    <definedName name="BilledLMSales">'[3]Prior Month Billed'!$D$8:$D$45</definedName>
    <definedName name="BilledLMWalkCode">'[3]Prior Month Billed'!$C$8:$C$45</definedName>
    <definedName name="BilledLYTDRev">'[4]Prior YTD Billed'!$E$8:$E$991</definedName>
    <definedName name="BilledLYTDSales">'[4]Prior YTD Billed'!$D$8:$D$991</definedName>
    <definedName name="BilledLYTDWalkCode">'[4]Prior YTD Billed'!$B$8:$B$991</definedName>
    <definedName name="BilledSC">#REF!</definedName>
    <definedName name="BilledTMRev">'[3]Curr Month Billed'!$E$8:$E$45</definedName>
    <definedName name="BilledTMSales">'[3]Curr Month Billed'!$D$8:$D$45</definedName>
    <definedName name="BilledTMWalkCode">'[3]Curr Month Billed'!$C$8:$C$45</definedName>
    <definedName name="BilledTYTDRev">'[4]Curr YTD Billed'!$E$8:$E$1010</definedName>
    <definedName name="BilledTYTDSales">'[4]Curr YTD Billed'!$D$8:$D$1010</definedName>
    <definedName name="BilledTYTDWalkCode">'[4]Curr YTD Billed'!$C$8:$C$1010</definedName>
    <definedName name="Black_Box">[5]Assumptions!$E$41</definedName>
    <definedName name="BLE_Close_Date">[6]Assumptions!$E$16</definedName>
    <definedName name="BLE_Resid">[6]Assumptions!$E$20</definedName>
    <definedName name="BLE_Strand">'[1]TBC Rate Summary'!$B$32:$H$214</definedName>
    <definedName name="BLEwd">[6]Assumptions!$E$19</definedName>
    <definedName name="BPU_Assessment">[7]Assumptions!$E$39</definedName>
    <definedName name="CBT">#REF!</definedName>
    <definedName name="CEP">[2]Assumptions!#REF!</definedName>
    <definedName name="CEP_Amortization">#REF!</definedName>
    <definedName name="Co_letter">#REF!</definedName>
    <definedName name="Co_List">#REF!</definedName>
    <definedName name="Co_Name">#REF!</definedName>
    <definedName name="Co_Picked">#REF!</definedName>
    <definedName name="COGEN">'[8]October Tariff kwh'!$A$1:$H$83</definedName>
    <definedName name="CombRate">#REF!</definedName>
    <definedName name="Composite_Tax_Rate">[7]Assumptions!$E$31</definedName>
    <definedName name="currentedc">[9]FMPI!$H$8</definedName>
    <definedName name="Curve_Date">[2]Assumptions!#REF!</definedName>
    <definedName name="Cust">[10]Curst882!$C$1:$C$65536</definedName>
    <definedName name="CustLMAccts">'[3]Prior Month Cust'!$D$8:$D$37</definedName>
    <definedName name="CustLMWalkCode">'[3]Prior Month Cust'!$C$8:$C$37</definedName>
    <definedName name="CustTMAccts">'[3]Curr Month Cust'!$D$8:$D$37</definedName>
    <definedName name="CustTMWalkCode">'[3]Curr Month Cust'!$C$8:$C$37</definedName>
    <definedName name="DataTable">#REF!</definedName>
    <definedName name="Decommissioning_Rate">#REF!</definedName>
    <definedName name="Deferral_Interest_Rate">[7]Assumptions!$F$7</definedName>
    <definedName name="Deferral_Recovery">'[6]JFJ-1 Deferral Recovery Rate'!$A$15:$I$101</definedName>
    <definedName name="Deferral_Sec_Date">[6]Assumptions!$E$14</definedName>
    <definedName name="Distribution_Rate_Adjustment">#REF!</definedName>
    <definedName name="DSM_Rate">#REF!</definedName>
    <definedName name="DSSAC">#REF!</definedName>
    <definedName name="ECA">#REF!</definedName>
    <definedName name="FB_CUSTOMERS">#REF!</definedName>
    <definedName name="FB_LINES">#REF!</definedName>
    <definedName name="FCA">#REF!</definedName>
    <definedName name="Federal_Tax_Rate">[6]Assumptions!$E$31</definedName>
    <definedName name="FilterBilled2">#REF!</definedName>
    <definedName name="Formulas8B22">#REF!</definedName>
    <definedName name="Fossil_BGS">[6]Assumptions!$E$38</definedName>
    <definedName name="Fossil_Divest">[7]Assumptions!#REF!</definedName>
    <definedName name="Fossil_Secur_Date">[1]Assumptions!$E$12</definedName>
    <definedName name="Get_Co">#REF!</definedName>
    <definedName name="Get_Mo">#REF!</definedName>
    <definedName name="goaway" hidden="1">{#N/A,#N/A,TRUE,"TAXPROV";#N/A,#N/A,TRUE,"FLOWTHRU";#N/A,#N/A,TRUE,"SCHEDULE M'S";#N/A,#N/A,TRUE,"PLANT M'S";#N/A,#N/A,TRUE,"TAXJE"}</definedName>
    <definedName name="GPURS">#REF!</definedName>
    <definedName name="GRT">#REF!</definedName>
    <definedName name="h">#REF!</definedName>
    <definedName name="HrsUse">#REF!</definedName>
    <definedName name="Include_OTRA_Kwhrs">[11]Inputs!#REF!</definedName>
    <definedName name="IncRate">#REF!</definedName>
    <definedName name="Key">[10]Curst882!$D$1:$D$65536</definedName>
    <definedName name="KeyCon_Close_Date">[6]Assumptions!$E$17</definedName>
    <definedName name="limcount" hidden="1">1</definedName>
    <definedName name="LMP">'[6]2002 - 2007 BGS FP Costs'!$B$150:$Q$245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iddletown">#REF!</definedName>
    <definedName name="MILESTONES_1">#REF!</definedName>
    <definedName name="MILESTONES_2">#REF!</definedName>
    <definedName name="Mo_List">#REF!</definedName>
    <definedName name="Mo_Picked">#REF!</definedName>
    <definedName name="ModelConstant">#REF!</definedName>
    <definedName name="ModelSC">#REF!</definedName>
    <definedName name="ModelSWdiff">#REF!</definedName>
    <definedName name="ModelVol">#REF!</definedName>
    <definedName name="month">'[12]Monthly Bill Data'!$A$49:$M$102</definedName>
    <definedName name="month1">'[12]Monthly Bill Data'!$AC$49:$AO$102</definedName>
    <definedName name="MTC">'[7]MTC Deferral'!$P$6:$CI$169</definedName>
    <definedName name="MTC_Type">#REF!</definedName>
    <definedName name="New">#REF!</definedName>
    <definedName name="newCBT">#REF!</definedName>
    <definedName name="newDataTable">#REF!</definedName>
    <definedName name="newTEFA">#REF!</definedName>
    <definedName name="NUGS">'[7]NNC Deferral'!$AD$7:$CW$42</definedName>
    <definedName name="o">#REF!</definedName>
    <definedName name="opnrg3yr">[9]Monthly!$G$43</definedName>
    <definedName name="opnrgcst3yr">[9]Monthly!$J$43</definedName>
    <definedName name="PAGE1">#REF!</definedName>
    <definedName name="PAGE2">#REF!</definedName>
    <definedName name="PAGE4">#REF!</definedName>
    <definedName name="PAGE5">#REF!</definedName>
    <definedName name="pension">#REF!</definedName>
    <definedName name="PJMISO">#REF!</definedName>
    <definedName name="pknrg3yr">[9]Monthly!$B$43</definedName>
    <definedName name="pknrgcst3yr">[9]Monthly!$E$43</definedName>
    <definedName name="POLR">#REF!</definedName>
    <definedName name="PostTransReturn">[6]Assumptions!$D$58</definedName>
    <definedName name="PPACOST">'[2]BGS Deferral'!#REF!</definedName>
    <definedName name="PreTaxDebt">[6]Assumptions!$F$63</definedName>
    <definedName name="PriceModel">#REF!</definedName>
    <definedName name="PricePerSales">IF('[3]Curr Month Billed'!XFD1=0,"",ROUND('[3]Curr Month Billed'!XFD1/'[3]Curr Month Billed'!XFC1,4))</definedName>
    <definedName name="PricePerSalesInput">IF('[3]Billed Input Sheet'!XFD1=0,"",ROUND('[3]Billed Input Sheet'!XFD1/'[3]Billed Input Sheet'!XFC1,4))</definedName>
    <definedName name="_xlnm.Print_Area" localSheetId="0">'BGS Cost &amp; Bid Factors'!$A$1:$J$480</definedName>
    <definedName name="_xlnm.Print_Area" localSheetId="2">'Rate Calculations'!$A$1:$J$204</definedName>
    <definedName name="_xlnm.Print_Area" localSheetId="1">'Weighted Avg Price Calc'!$A$1:$N$51</definedName>
    <definedName name="Print_Area_MI">#REF!</definedName>
    <definedName name="_xlnm.Print_Titles" localSheetId="2">'Rate Calculations'!$1:$4</definedName>
    <definedName name="Query1">#REF!</definedName>
    <definedName name="RA">#REF!</definedName>
    <definedName name="Rate_Cap_Off">[7]Assumptions!$E$35</definedName>
    <definedName name="Rate_Reduction_Factor">#REF!</definedName>
    <definedName name="Rates">#REF!</definedName>
    <definedName name="Recover">[5]Assumptions!$E$36</definedName>
    <definedName name="RESALE_CUSTOMERS">#REF!</definedName>
    <definedName name="RESALE_LINES">#REF!</definedName>
    <definedName name="Restructure_Amort">'[6]Restructuring Amort.'!$A$7:$V$105</definedName>
    <definedName name="RPA">[7]Assumptions!$E$46</definedName>
    <definedName name="Rpt_Mo">#REF!</definedName>
    <definedName name="s">#REF!</definedName>
    <definedName name="Sales">'[7]ACE 25 Year Sales Forecast'!$A$90:$EA$100</definedName>
    <definedName name="SBC">#REF!</definedName>
    <definedName name="SBC_Amort">'[7]SBC Over Recovery Amort'!$A$14:$F$67</definedName>
    <definedName name="SC">#REF!</definedName>
    <definedName name="SSA">[2]Assumptions!#REF!</definedName>
    <definedName name="State_Tax_Rate">[6]Assumptions!$E$30</definedName>
    <definedName name="SummerWinter">#REF!</definedName>
    <definedName name="SUT">#REF!</definedName>
    <definedName name="SW">#REF!</definedName>
    <definedName name="Swap_Amort">'[1]Keystone Swap Amort Sched'!$A$1:$F$241</definedName>
    <definedName name="Tacx_Factor">[6]Assumptions!$E$33</definedName>
    <definedName name="TaxBasis">[7]Assumptions!$E$42</definedName>
    <definedName name="TBC">#REF!</definedName>
    <definedName name="TBCtax">#REF!</definedName>
    <definedName name="TEFA">#REF!</definedName>
    <definedName name="TOTAL_CUSTOMERS">#REF!</definedName>
    <definedName name="TOTAL_LINES">#REF!</definedName>
    <definedName name="transco">#REF!</definedName>
    <definedName name="transcosts">[7]Assumptions!$E$43</definedName>
    <definedName name="UnB2003key">#REF!</definedName>
    <definedName name="UnB2004key">#REF!</definedName>
    <definedName name="UnB2005key">#REF!</definedName>
    <definedName name="UnB2006key">#REF!</definedName>
    <definedName name="UnB2007key">#REF!</definedName>
    <definedName name="UnB2008key">#REF!</definedName>
    <definedName name="UnbilledAdjLMRev">'[3]LYM Unbilled Adjustments'!$E$8:$E$36</definedName>
    <definedName name="UnbilledAdjLMSales">'[3]LYM Unbilled Adjustments'!$D$8:$D$36</definedName>
    <definedName name="UnbilledAdjLMWalkCode">'[3]LYM Unbilled Adjustments'!$C$8:$C$36</definedName>
    <definedName name="UnbilledAdjTMRev">'[3]TYM Unbilled Adjustments'!$E$8:$E$36</definedName>
    <definedName name="UnbilledAdjTMSales">'[3]TYM Unbilled Adjustments'!$D$8:$D$36</definedName>
    <definedName name="UnbilledAdjTMWalkCode">'[3]TYM Unbilled Adjustments'!$C$8:$C$36</definedName>
    <definedName name="UnBilledKey2003">#REF!</definedName>
    <definedName name="UnBilledKey2004">#REF!</definedName>
    <definedName name="UnBilledKey2005">#REF!</definedName>
    <definedName name="UnBilledKey2006">#REF!</definedName>
    <definedName name="UnBilledKey2007">#REF!</definedName>
    <definedName name="UnBilledKey2008">#REF!</definedName>
    <definedName name="UnbilledLMRev">'[3]Prior Month Unbilled'!$D$8:$D$43</definedName>
    <definedName name="UnbilledLMSales">'[3]Prior Month Unbilled'!$C$8:$C$43</definedName>
    <definedName name="UnbilledLMWalkCode">'[3]Prior Month Unbilled'!$B$8:$B$43</definedName>
    <definedName name="UnbilledTMRev">'[3]Curr Month Unbilled'!$D$8:$D$43</definedName>
    <definedName name="UnbilledTMSales">'[3]Curr Month Unbilled'!$C$8:$C$43</definedName>
    <definedName name="UnbilledTMWalkCode">'[3]Curr Month Unbilled'!$B$8:$B$43</definedName>
    <definedName name="ValidData">#REF!</definedName>
    <definedName name="what" hidden="1">{#N/A,#N/A,FALSE,"O&amp;M by processes";#N/A,#N/A,FALSE,"Elec Act vs Bud";#N/A,#N/A,FALSE,"G&amp;A";#N/A,#N/A,FALSE,"BGS";#N/A,#N/A,FALSE,"Res Cost"}</definedName>
    <definedName name="Whatwhat" hidden="1">{#N/A,#N/A,FALSE,"O&amp;M by processes";#N/A,#N/A,FALSE,"Elec Act vs Bud";#N/A,#N/A,FALSE,"G&amp;A";#N/A,#N/A,FALSE,"BGS";#N/A,#N/A,FALSE,"Res Cost"}</definedName>
    <definedName name="wrn.AGT." hidden="1">{"AGT",#N/A,FALSE,"Revenue"}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Basic." hidden="1">{#N/A,#N/A,FALSE,"O&amp;M by processes";#N/A,#N/A,FALSE,"Elec Act vs Bud";#N/A,#N/A,FALSE,"G&amp;A";#N/A,#N/A,FALSE,"BGS";#N/A,#N/A,FALSE,"Res Cost"}</definedName>
    <definedName name="wrn.Bill._.Comparisions.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Rate._.Tables." hidden="1">{"SC1 Rates",#N/A,FALSE,"SC1";"SC2 Pri Rates",#N/A,FALSE,"SC2 Pri";"SC2 Sec Rates",#N/A,FALSE,"SC2 Sec";"SC2 Non Demand Rates",#N/A,FALSE,"SC2 Non Demand";"SC5 Rates",#N/A,FALSE,"SC5";"SC7 Rates",#N/A,FALSE,"SC7"}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SC9._.RD.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ettlement._.Analysis." hidden="1">{"Assumptions",#N/A,FALSE,"Assumptions";"2003 - 2007 Summary",#N/A,FALSE,"Income Statement";"Summary Deferral Forecast",#N/A,FALSE,"Deferral Forecast"}</definedName>
    <definedName name="wrn.Settlement._.RD.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Tax._.Accrual." hidden="1">{#N/A,#N/A,TRUE,"TAXPROV";#N/A,#N/A,TRUE,"FLOWTHRU";#N/A,#N/A,TRUE,"SCHEDULE M'S";#N/A,#N/A,TRUE,"PLANT M'S";#N/A,#N/A,TRUE,"TAXJE"}</definedName>
    <definedName name="wrn.TBC._.Update." hidden="1">{#N/A,#N/A,FALSE,"TABLE I";#N/A,#N/A,FALSE,"TBC Development";#N/A,#N/A,FALSE,"MTC -Tax Development";#N/A,#N/A,FALSE,"MTC - Tax descriptions";#N/A,#N/A,FALSE,"MTC -Tax True Up"}</definedName>
    <definedName name="Year">#REF!</definedName>
    <definedName name="Year1">#REF!</definedName>
    <definedName name="Year4BGS">[1]Assumptions!#REF!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9" i="3" l="1"/>
  <c r="U271" i="3"/>
  <c r="R271" i="3"/>
  <c r="J271" i="3"/>
  <c r="K271" i="3"/>
  <c r="U270" i="3"/>
  <c r="R270" i="3"/>
  <c r="J270" i="3"/>
  <c r="K270" i="3"/>
  <c r="M270" i="3" s="1"/>
  <c r="U269" i="3"/>
  <c r="R269" i="3"/>
  <c r="O269" i="3"/>
  <c r="J269" i="3"/>
  <c r="K269" i="3"/>
  <c r="M269" i="3" s="1"/>
  <c r="U268" i="3"/>
  <c r="R268" i="3"/>
  <c r="O268" i="3"/>
  <c r="J268" i="3"/>
  <c r="K268" i="3"/>
  <c r="M268" i="3" s="1"/>
  <c r="U267" i="3"/>
  <c r="R267" i="3"/>
  <c r="J267" i="3"/>
  <c r="K267" i="3"/>
  <c r="M267" i="3" s="1"/>
  <c r="U266" i="3"/>
  <c r="R266" i="3"/>
  <c r="O266" i="3"/>
  <c r="J266" i="3"/>
  <c r="K266" i="3"/>
  <c r="M266" i="3" s="1"/>
  <c r="U265" i="3"/>
  <c r="R265" i="3"/>
  <c r="J265" i="3"/>
  <c r="K265" i="3"/>
  <c r="M265" i="3" s="1"/>
  <c r="U264" i="3"/>
  <c r="R264" i="3"/>
  <c r="O264" i="3"/>
  <c r="J264" i="3"/>
  <c r="K264" i="3"/>
  <c r="M264" i="3" s="1"/>
  <c r="U263" i="3"/>
  <c r="R263" i="3"/>
  <c r="O263" i="3"/>
  <c r="J263" i="3"/>
  <c r="K263" i="3"/>
  <c r="M263" i="3" s="1"/>
  <c r="U262" i="3"/>
  <c r="R262" i="3"/>
  <c r="J262" i="3"/>
  <c r="K262" i="3"/>
  <c r="M262" i="3" s="1"/>
  <c r="U261" i="3"/>
  <c r="R261" i="3"/>
  <c r="O261" i="3"/>
  <c r="J261" i="3"/>
  <c r="K261" i="3"/>
  <c r="M261" i="3" s="1"/>
  <c r="B261" i="3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U260" i="3"/>
  <c r="R260" i="3"/>
  <c r="R273" i="3" s="1"/>
  <c r="J260" i="3"/>
  <c r="J273" i="3" s="1"/>
  <c r="D280" i="3" s="1"/>
  <c r="H273" i="3"/>
  <c r="K260" i="3"/>
  <c r="F252" i="3"/>
  <c r="E253" i="3"/>
  <c r="D253" i="3"/>
  <c r="F245" i="3"/>
  <c r="D246" i="3"/>
  <c r="E246" i="3"/>
  <c r="G233" i="3"/>
  <c r="F233" i="3"/>
  <c r="E233" i="3"/>
  <c r="D233" i="3"/>
  <c r="C233" i="3"/>
  <c r="H232" i="3"/>
  <c r="G232" i="3"/>
  <c r="F232" i="3"/>
  <c r="E232" i="3"/>
  <c r="D232" i="3"/>
  <c r="C232" i="3"/>
  <c r="H231" i="3"/>
  <c r="G231" i="3"/>
  <c r="F231" i="3"/>
  <c r="E231" i="3"/>
  <c r="C231" i="3"/>
  <c r="H230" i="3"/>
  <c r="G230" i="3"/>
  <c r="F230" i="3"/>
  <c r="E230" i="3"/>
  <c r="C230" i="3"/>
  <c r="D229" i="3"/>
  <c r="G225" i="3"/>
  <c r="F225" i="3"/>
  <c r="E225" i="3"/>
  <c r="D225" i="3"/>
  <c r="C225" i="3"/>
  <c r="H224" i="3"/>
  <c r="G224" i="3"/>
  <c r="F224" i="3"/>
  <c r="E224" i="3"/>
  <c r="D224" i="3"/>
  <c r="C224" i="3"/>
  <c r="H223" i="3"/>
  <c r="G223" i="3"/>
  <c r="F223" i="3"/>
  <c r="E223" i="3"/>
  <c r="D223" i="3"/>
  <c r="H222" i="3"/>
  <c r="G222" i="3"/>
  <c r="F222" i="3"/>
  <c r="E222" i="3"/>
  <c r="D222" i="3"/>
  <c r="H221" i="3"/>
  <c r="G221" i="3"/>
  <c r="F221" i="3"/>
  <c r="E221" i="3"/>
  <c r="D221" i="3"/>
  <c r="H220" i="3"/>
  <c r="G220" i="3"/>
  <c r="F220" i="3"/>
  <c r="E220" i="3"/>
  <c r="C220" i="3"/>
  <c r="H219" i="3"/>
  <c r="G219" i="3"/>
  <c r="F219" i="3"/>
  <c r="E219" i="3"/>
  <c r="C219" i="3"/>
  <c r="D218" i="3"/>
  <c r="C209" i="3"/>
  <c r="I209" i="3" s="1"/>
  <c r="D195" i="3"/>
  <c r="D194" i="3"/>
  <c r="D196" i="3" s="1"/>
  <c r="D190" i="3"/>
  <c r="D184" i="3"/>
  <c r="H167" i="3"/>
  <c r="G167" i="3"/>
  <c r="F167" i="3"/>
  <c r="E167" i="3"/>
  <c r="D167" i="3"/>
  <c r="C167" i="3"/>
  <c r="I141" i="3"/>
  <c r="I118" i="3"/>
  <c r="H118" i="3"/>
  <c r="G118" i="3"/>
  <c r="F118" i="3"/>
  <c r="E118" i="3"/>
  <c r="D118" i="3"/>
  <c r="C118" i="3"/>
  <c r="D104" i="3"/>
  <c r="D105" i="3" s="1"/>
  <c r="D103" i="3"/>
  <c r="D100" i="3"/>
  <c r="D95" i="3"/>
  <c r="I78" i="3"/>
  <c r="H78" i="3"/>
  <c r="G78" i="3"/>
  <c r="F78" i="3"/>
  <c r="E78" i="3"/>
  <c r="D78" i="3"/>
  <c r="C78" i="3"/>
  <c r="I55" i="3"/>
  <c r="I208" i="3" s="1"/>
  <c r="H55" i="3"/>
  <c r="H208" i="3" s="1"/>
  <c r="G55" i="3"/>
  <c r="G208" i="3" s="1"/>
  <c r="F55" i="3"/>
  <c r="F208" i="3" s="1"/>
  <c r="E55" i="3"/>
  <c r="E208" i="3" s="1"/>
  <c r="D55" i="3"/>
  <c r="D208" i="3" s="1"/>
  <c r="C55" i="3"/>
  <c r="C208" i="3" s="1"/>
  <c r="H40" i="3"/>
  <c r="H39" i="3"/>
  <c r="J37" i="3"/>
  <c r="I37" i="3"/>
  <c r="H37" i="3"/>
  <c r="D33" i="3"/>
  <c r="C33" i="3"/>
  <c r="H12" i="3"/>
  <c r="G12" i="3"/>
  <c r="F12" i="3"/>
  <c r="E12" i="3"/>
  <c r="D12" i="3"/>
  <c r="C12" i="3"/>
  <c r="D44" i="2"/>
  <c r="I42" i="2"/>
  <c r="D41" i="2"/>
  <c r="D25" i="2"/>
  <c r="D24" i="2"/>
  <c r="F14" i="2"/>
  <c r="E14" i="2"/>
  <c r="F12" i="2"/>
  <c r="E12" i="2"/>
  <c r="D12" i="2"/>
  <c r="D14" i="2"/>
  <c r="G9" i="2"/>
  <c r="E6" i="2"/>
  <c r="D6" i="2"/>
  <c r="I586" i="1"/>
  <c r="H586" i="1"/>
  <c r="G586" i="1"/>
  <c r="F586" i="1"/>
  <c r="E586" i="1"/>
  <c r="D586" i="1"/>
  <c r="C586" i="1"/>
  <c r="I575" i="1"/>
  <c r="H575" i="1"/>
  <c r="G575" i="1"/>
  <c r="F575" i="1"/>
  <c r="E575" i="1"/>
  <c r="D575" i="1"/>
  <c r="C575" i="1"/>
  <c r="G561" i="1"/>
  <c r="F561" i="1"/>
  <c r="E561" i="1"/>
  <c r="D561" i="1"/>
  <c r="C561" i="1"/>
  <c r="H560" i="1"/>
  <c r="G560" i="1"/>
  <c r="F560" i="1"/>
  <c r="E560" i="1"/>
  <c r="D560" i="1"/>
  <c r="C560" i="1"/>
  <c r="H559" i="1"/>
  <c r="G559" i="1"/>
  <c r="F559" i="1"/>
  <c r="E559" i="1"/>
  <c r="C559" i="1"/>
  <c r="H558" i="1"/>
  <c r="G558" i="1"/>
  <c r="F558" i="1"/>
  <c r="E558" i="1"/>
  <c r="C558" i="1"/>
  <c r="D557" i="1"/>
  <c r="G554" i="1"/>
  <c r="F554" i="1"/>
  <c r="E554" i="1"/>
  <c r="D554" i="1"/>
  <c r="C554" i="1"/>
  <c r="H553" i="1"/>
  <c r="G553" i="1"/>
  <c r="F553" i="1"/>
  <c r="E553" i="1"/>
  <c r="D553" i="1"/>
  <c r="C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C549" i="1"/>
  <c r="H548" i="1"/>
  <c r="G548" i="1"/>
  <c r="F548" i="1"/>
  <c r="E548" i="1"/>
  <c r="C548" i="1"/>
  <c r="D547" i="1"/>
  <c r="H211" i="3"/>
  <c r="H210" i="3"/>
  <c r="I538" i="1"/>
  <c r="H209" i="3"/>
  <c r="G209" i="3"/>
  <c r="F209" i="3"/>
  <c r="E209" i="3"/>
  <c r="D209" i="3"/>
  <c r="I537" i="1"/>
  <c r="H537" i="1"/>
  <c r="I513" i="1"/>
  <c r="I491" i="1"/>
  <c r="H491" i="1"/>
  <c r="G491" i="1"/>
  <c r="G537" i="1" s="1"/>
  <c r="F491" i="1"/>
  <c r="F537" i="1" s="1"/>
  <c r="E491" i="1"/>
  <c r="E537" i="1" s="1"/>
  <c r="D491" i="1"/>
  <c r="D537" i="1" s="1"/>
  <c r="C491" i="1"/>
  <c r="C537" i="1" s="1"/>
  <c r="C474" i="1"/>
  <c r="C473" i="1"/>
  <c r="C468" i="1"/>
  <c r="C467" i="1"/>
  <c r="M466" i="1"/>
  <c r="L49" i="3"/>
  <c r="L48" i="3"/>
  <c r="L50" i="3" s="1"/>
  <c r="F461" i="1"/>
  <c r="P457" i="1"/>
  <c r="Q456" i="1"/>
  <c r="Q455" i="1"/>
  <c r="Q454" i="1"/>
  <c r="Q453" i="1"/>
  <c r="Q452" i="1"/>
  <c r="R451" i="1"/>
  <c r="R450" i="1"/>
  <c r="R449" i="1"/>
  <c r="I420" i="1"/>
  <c r="I419" i="1"/>
  <c r="I418" i="1"/>
  <c r="I417" i="1"/>
  <c r="E417" i="1"/>
  <c r="J417" i="1" s="1"/>
  <c r="D417" i="1"/>
  <c r="I416" i="1"/>
  <c r="D415" i="1"/>
  <c r="J414" i="1"/>
  <c r="D416" i="1"/>
  <c r="E416" i="1" s="1"/>
  <c r="J416" i="1" s="1"/>
  <c r="E414" i="1"/>
  <c r="I412" i="1"/>
  <c r="I411" i="1"/>
  <c r="I410" i="1"/>
  <c r="I409" i="1"/>
  <c r="I383" i="1"/>
  <c r="H383" i="1"/>
  <c r="G383" i="1"/>
  <c r="F383" i="1"/>
  <c r="E383" i="1"/>
  <c r="D383" i="1"/>
  <c r="C383" i="1"/>
  <c r="I361" i="1"/>
  <c r="H361" i="1"/>
  <c r="G361" i="1"/>
  <c r="F361" i="1"/>
  <c r="E361" i="1"/>
  <c r="D361" i="1"/>
  <c r="C361" i="1"/>
  <c r="I350" i="1"/>
  <c r="C346" i="1"/>
  <c r="D346" i="1" s="1"/>
  <c r="H325" i="1"/>
  <c r="G325" i="1"/>
  <c r="F325" i="1"/>
  <c r="E325" i="1"/>
  <c r="D325" i="1"/>
  <c r="C325" i="1"/>
  <c r="J296" i="1"/>
  <c r="J350" i="1" s="1"/>
  <c r="I296" i="1"/>
  <c r="C292" i="1"/>
  <c r="H271" i="1"/>
  <c r="G271" i="1"/>
  <c r="F271" i="1"/>
  <c r="E271" i="1"/>
  <c r="D271" i="1"/>
  <c r="C271" i="1"/>
  <c r="D253" i="1"/>
  <c r="C253" i="1"/>
  <c r="H231" i="1"/>
  <c r="G231" i="1"/>
  <c r="F231" i="1"/>
  <c r="E231" i="1"/>
  <c r="D231" i="1"/>
  <c r="C231" i="1"/>
  <c r="R213" i="1"/>
  <c r="V214" i="1"/>
  <c r="S214" i="1"/>
  <c r="R214" i="1"/>
  <c r="Q214" i="1"/>
  <c r="V213" i="1"/>
  <c r="Q213" i="1"/>
  <c r="L211" i="1"/>
  <c r="G206" i="1"/>
  <c r="H263" i="1" s="1"/>
  <c r="C196" i="1"/>
  <c r="H179" i="1"/>
  <c r="G179" i="1"/>
  <c r="F179" i="1"/>
  <c r="E179" i="1"/>
  <c r="D179" i="1"/>
  <c r="C179" i="1"/>
  <c r="H165" i="1"/>
  <c r="G165" i="1"/>
  <c r="F165" i="1"/>
  <c r="E165" i="1"/>
  <c r="D165" i="1"/>
  <c r="C165" i="1"/>
  <c r="C154" i="1"/>
  <c r="H146" i="1"/>
  <c r="E167" i="1"/>
  <c r="I141" i="1"/>
  <c r="I139" i="1"/>
  <c r="H137" i="1"/>
  <c r="G137" i="1"/>
  <c r="F137" i="1"/>
  <c r="E137" i="1"/>
  <c r="D137" i="1"/>
  <c r="C137" i="1"/>
  <c r="I122" i="1"/>
  <c r="H122" i="1"/>
  <c r="G122" i="1"/>
  <c r="F122" i="1"/>
  <c r="E122" i="1"/>
  <c r="D122" i="1"/>
  <c r="C122" i="1"/>
  <c r="H104" i="1"/>
  <c r="G104" i="1"/>
  <c r="F104" i="1"/>
  <c r="E104" i="1"/>
  <c r="D104" i="1"/>
  <c r="C104" i="1"/>
  <c r="H86" i="1"/>
  <c r="G86" i="1"/>
  <c r="F86" i="1"/>
  <c r="E86" i="1"/>
  <c r="D86" i="1"/>
  <c r="C86" i="1"/>
  <c r="H76" i="1"/>
  <c r="G76" i="1"/>
  <c r="F76" i="1"/>
  <c r="E76" i="1"/>
  <c r="D76" i="1"/>
  <c r="C76" i="1"/>
  <c r="S68" i="1"/>
  <c r="S60" i="1"/>
  <c r="S84" i="1" s="1"/>
  <c r="E56" i="1"/>
  <c r="I55" i="1"/>
  <c r="I54" i="1"/>
  <c r="I53" i="1"/>
  <c r="I52" i="1"/>
  <c r="O48" i="1"/>
  <c r="P48" i="1"/>
  <c r="I50" i="1"/>
  <c r="Q48" i="1"/>
  <c r="N48" i="1"/>
  <c r="M48" i="1"/>
  <c r="L48" i="1"/>
  <c r="R48" i="1" s="1"/>
  <c r="I48" i="1"/>
  <c r="I47" i="1"/>
  <c r="I45" i="1"/>
  <c r="S62" i="1"/>
  <c r="C56" i="1"/>
  <c r="P44" i="1"/>
  <c r="O44" i="1"/>
  <c r="M44" i="1"/>
  <c r="Q42" i="1"/>
  <c r="P42" i="1"/>
  <c r="O42" i="1"/>
  <c r="N42" i="1"/>
  <c r="M42" i="1"/>
  <c r="L42" i="1"/>
  <c r="H42" i="1"/>
  <c r="G42" i="1"/>
  <c r="F42" i="1"/>
  <c r="E42" i="1"/>
  <c r="D42" i="1"/>
  <c r="C42" i="1"/>
  <c r="R37" i="1"/>
  <c r="M37" i="1"/>
  <c r="R36" i="1"/>
  <c r="M36" i="1"/>
  <c r="R35" i="1"/>
  <c r="M35" i="1"/>
  <c r="R34" i="1"/>
  <c r="M34" i="1"/>
  <c r="R33" i="1"/>
  <c r="M33" i="1"/>
  <c r="R32" i="1"/>
  <c r="M32" i="1"/>
  <c r="R31" i="1"/>
  <c r="M31" i="1"/>
  <c r="R30" i="1"/>
  <c r="M30" i="1"/>
  <c r="R29" i="1"/>
  <c r="M29" i="1"/>
  <c r="R28" i="1"/>
  <c r="M28" i="1"/>
  <c r="R27" i="1"/>
  <c r="M27" i="1"/>
  <c r="R26" i="1"/>
  <c r="Q24" i="1"/>
  <c r="P24" i="1"/>
  <c r="O24" i="1"/>
  <c r="N24" i="1"/>
  <c r="M24" i="1"/>
  <c r="L24" i="1"/>
  <c r="H24" i="1"/>
  <c r="G24" i="1"/>
  <c r="F24" i="1"/>
  <c r="E24" i="1"/>
  <c r="D24" i="1"/>
  <c r="C24" i="1"/>
  <c r="Q19" i="1"/>
  <c r="O19" i="1"/>
  <c r="N19" i="1"/>
  <c r="M19" i="1"/>
  <c r="G19" i="1"/>
  <c r="P19" i="1" s="1"/>
  <c r="L19" i="1"/>
  <c r="Q18" i="1"/>
  <c r="N18" i="1"/>
  <c r="M18" i="1"/>
  <c r="G18" i="1"/>
  <c r="P18" i="1" s="1"/>
  <c r="L18" i="1"/>
  <c r="Q17" i="1"/>
  <c r="O17" i="1"/>
  <c r="N17" i="1"/>
  <c r="M17" i="1"/>
  <c r="G17" i="1"/>
  <c r="P17" i="1" s="1"/>
  <c r="L17" i="1"/>
  <c r="Q16" i="1"/>
  <c r="N16" i="1"/>
  <c r="M16" i="1"/>
  <c r="O16" i="1"/>
  <c r="L16" i="1"/>
  <c r="Q15" i="1"/>
  <c r="O15" i="1"/>
  <c r="N15" i="1"/>
  <c r="M15" i="1"/>
  <c r="G15" i="1"/>
  <c r="P15" i="1" s="1"/>
  <c r="L15" i="1"/>
  <c r="Q14" i="1"/>
  <c r="N14" i="1"/>
  <c r="M14" i="1"/>
  <c r="O14" i="1"/>
  <c r="L14" i="1"/>
  <c r="Q13" i="1"/>
  <c r="O13" i="1"/>
  <c r="N13" i="1"/>
  <c r="M13" i="1"/>
  <c r="G13" i="1"/>
  <c r="Q12" i="1"/>
  <c r="N12" i="1"/>
  <c r="M12" i="1"/>
  <c r="O12" i="1"/>
  <c r="V78" i="1"/>
  <c r="Q11" i="1"/>
  <c r="O11" i="1"/>
  <c r="N11" i="1"/>
  <c r="M11" i="1"/>
  <c r="G11" i="1"/>
  <c r="P11" i="1" s="1"/>
  <c r="L11" i="1"/>
  <c r="Q10" i="1"/>
  <c r="N10" i="1"/>
  <c r="M10" i="1"/>
  <c r="O10" i="1"/>
  <c r="L10" i="1"/>
  <c r="Q9" i="1"/>
  <c r="O9" i="1"/>
  <c r="N9" i="1"/>
  <c r="M9" i="1"/>
  <c r="G9" i="1"/>
  <c r="P9" i="1" s="1"/>
  <c r="L9" i="1"/>
  <c r="Q8" i="1"/>
  <c r="N8" i="1"/>
  <c r="M8" i="1"/>
  <c r="G8" i="1"/>
  <c r="Q6" i="1"/>
  <c r="P6" i="1"/>
  <c r="O6" i="1"/>
  <c r="N6" i="1"/>
  <c r="M6" i="1"/>
  <c r="L6" i="1"/>
  <c r="E145" i="1"/>
  <c r="P8" i="1" l="1"/>
  <c r="P13" i="1"/>
  <c r="M46" i="1"/>
  <c r="V66" i="1"/>
  <c r="V77" i="1" s="1"/>
  <c r="V79" i="1" s="1"/>
  <c r="R50" i="1"/>
  <c r="V68" i="1" s="1"/>
  <c r="G16" i="1"/>
  <c r="P16" i="1" s="1"/>
  <c r="D419" i="1"/>
  <c r="E419" i="1" s="1"/>
  <c r="J419" i="1" s="1"/>
  <c r="D411" i="1"/>
  <c r="D420" i="1"/>
  <c r="E420" i="1" s="1"/>
  <c r="J420" i="1" s="1"/>
  <c r="D412" i="1"/>
  <c r="E412" i="1" s="1"/>
  <c r="J412" i="1" s="1"/>
  <c r="D410" i="1"/>
  <c r="E410" i="1" s="1"/>
  <c r="J410" i="1" s="1"/>
  <c r="E409" i="1"/>
  <c r="J409" i="1" s="1"/>
  <c r="E41" i="2"/>
  <c r="D447" i="1"/>
  <c r="K273" i="3"/>
  <c r="M260" i="3"/>
  <c r="M273" i="3" s="1"/>
  <c r="D281" i="3" s="1"/>
  <c r="E281" i="3" s="1"/>
  <c r="B1" i="1"/>
  <c r="L8" i="1"/>
  <c r="L12" i="1"/>
  <c r="B41" i="1"/>
  <c r="F56" i="1"/>
  <c r="I46" i="1"/>
  <c r="I49" i="1"/>
  <c r="E447" i="1"/>
  <c r="G12" i="1"/>
  <c r="P12" i="1" s="1"/>
  <c r="E415" i="1"/>
  <c r="J415" i="1" s="1"/>
  <c r="I415" i="1"/>
  <c r="S78" i="1"/>
  <c r="Q44" i="1"/>
  <c r="S75" i="1"/>
  <c r="S71" i="1"/>
  <c r="D413" i="1"/>
  <c r="E413" i="1" s="1"/>
  <c r="J413" i="1" s="1"/>
  <c r="L53" i="1"/>
  <c r="L52" i="1"/>
  <c r="M45" i="1"/>
  <c r="N44" i="1"/>
  <c r="O271" i="3"/>
  <c r="M271" i="3"/>
  <c r="V74" i="1"/>
  <c r="V87" i="1" s="1"/>
  <c r="M23" i="1"/>
  <c r="S67" i="1"/>
  <c r="I51" i="1"/>
  <c r="S63" i="1"/>
  <c r="T63" i="1" s="1"/>
  <c r="B136" i="1"/>
  <c r="C158" i="1"/>
  <c r="I413" i="1"/>
  <c r="G461" i="1"/>
  <c r="G10" i="1"/>
  <c r="P10" i="1" s="1"/>
  <c r="G14" i="1"/>
  <c r="P14" i="1" s="1"/>
  <c r="R45" i="1"/>
  <c r="V63" i="1" s="1"/>
  <c r="M26" i="1"/>
  <c r="S64" i="1" s="1"/>
  <c r="M49" i="1"/>
  <c r="M50" i="1" s="1"/>
  <c r="D3" i="1"/>
  <c r="S74" i="1"/>
  <c r="O8" i="1"/>
  <c r="O18" i="1"/>
  <c r="R49" i="1"/>
  <c r="V67" i="1" s="1"/>
  <c r="V92" i="1" s="1"/>
  <c r="I44" i="1"/>
  <c r="I56" i="1" s="1"/>
  <c r="S77" i="1"/>
  <c r="S66" i="1"/>
  <c r="S73" i="1"/>
  <c r="S79" i="1"/>
  <c r="R457" i="1"/>
  <c r="A2" i="3"/>
  <c r="A2" i="2"/>
  <c r="L136" i="1"/>
  <c r="C472" i="1"/>
  <c r="E144" i="1"/>
  <c r="E147" i="1" s="1"/>
  <c r="L137" i="1"/>
  <c r="G56" i="1"/>
  <c r="D418" i="1"/>
  <c r="E418" i="1" s="1"/>
  <c r="J418" i="1" s="1"/>
  <c r="L4" i="1"/>
  <c r="L13" i="1"/>
  <c r="L44" i="1"/>
  <c r="R44" i="1" s="1"/>
  <c r="G167" i="1"/>
  <c r="F167" i="1"/>
  <c r="E411" i="1"/>
  <c r="J411" i="1" s="1"/>
  <c r="D56" i="1"/>
  <c r="D167" i="1" s="1"/>
  <c r="D29" i="2"/>
  <c r="F16" i="2"/>
  <c r="E16" i="2"/>
  <c r="E30" i="2"/>
  <c r="D30" i="2"/>
  <c r="F15" i="2"/>
  <c r="E15" i="2"/>
  <c r="D15" i="2"/>
  <c r="G15" i="2" s="1"/>
  <c r="E29" i="2"/>
  <c r="D16" i="2"/>
  <c r="G16" i="2" s="1"/>
  <c r="S213" i="1"/>
  <c r="D449" i="1"/>
  <c r="C451" i="1"/>
  <c r="D451" i="1" s="1"/>
  <c r="Q457" i="1"/>
  <c r="S457" i="1" s="1"/>
  <c r="H56" i="1"/>
  <c r="I414" i="1"/>
  <c r="C598" i="1"/>
  <c r="G93" i="3"/>
  <c r="D26" i="2"/>
  <c r="U273" i="3"/>
  <c r="D283" i="3" s="1"/>
  <c r="O267" i="3"/>
  <c r="C167" i="1"/>
  <c r="H167" i="1" s="1"/>
  <c r="L217" i="1"/>
  <c r="C466" i="1"/>
  <c r="O262" i="3"/>
  <c r="O270" i="3"/>
  <c r="O260" i="3"/>
  <c r="O265" i="3"/>
  <c r="D273" i="3"/>
  <c r="D285" i="3" s="1"/>
  <c r="F244" i="3"/>
  <c r="F246" i="3" s="1"/>
  <c r="F251" i="3"/>
  <c r="F253" i="3" s="1"/>
  <c r="E279" i="3"/>
  <c r="K429" i="1" l="1"/>
  <c r="G459" i="1"/>
  <c r="E31" i="2"/>
  <c r="T67" i="1"/>
  <c r="F451" i="1"/>
  <c r="G17" i="2"/>
  <c r="D31" i="2"/>
  <c r="L138" i="1"/>
  <c r="L133" i="1"/>
  <c r="S87" i="1"/>
  <c r="T74" i="1"/>
  <c r="T78" i="1"/>
  <c r="S92" i="1"/>
  <c r="F449" i="1"/>
  <c r="V62" i="1"/>
  <c r="V73" i="1" s="1"/>
  <c r="V75" i="1" s="1"/>
  <c r="R46" i="1"/>
  <c r="V64" i="1" s="1"/>
  <c r="K428" i="1"/>
  <c r="F459" i="1"/>
  <c r="C599" i="1"/>
  <c r="C600" i="1" s="1"/>
  <c r="F425" i="1"/>
  <c r="E280" i="3"/>
  <c r="O273" i="3"/>
  <c r="E283" i="3"/>
  <c r="G41" i="2"/>
  <c r="C464" i="1" l="1"/>
  <c r="D149" i="1"/>
  <c r="C465" i="1"/>
  <c r="D150" i="1"/>
  <c r="G94" i="3"/>
  <c r="H461" i="1"/>
  <c r="D161" i="1" s="1"/>
  <c r="C469" i="1" s="1"/>
  <c r="D47" i="2"/>
  <c r="H438" i="1"/>
  <c r="D72" i="1" s="1"/>
  <c r="H436" i="1"/>
  <c r="D70" i="1" s="1"/>
  <c r="H434" i="1"/>
  <c r="D68" i="1" s="1"/>
  <c r="G431" i="1"/>
  <c r="C65" i="1" s="1"/>
  <c r="H432" i="1"/>
  <c r="D66" i="1" s="1"/>
  <c r="H428" i="1"/>
  <c r="G438" i="1"/>
  <c r="C72" i="1" s="1"/>
  <c r="H433" i="1"/>
  <c r="H435" i="1"/>
  <c r="D69" i="1" s="1"/>
  <c r="G433" i="1"/>
  <c r="H431" i="1"/>
  <c r="D65" i="1" s="1"/>
  <c r="G428" i="1"/>
  <c r="H439" i="1"/>
  <c r="D73" i="1" s="1"/>
  <c r="G437" i="1"/>
  <c r="C71" i="1" s="1"/>
  <c r="H429" i="1"/>
  <c r="D63" i="1" s="1"/>
  <c r="G435" i="1"/>
  <c r="C69" i="1" s="1"/>
  <c r="H430" i="1"/>
  <c r="D64" i="1" s="1"/>
  <c r="G430" i="1"/>
  <c r="C64" i="1" s="1"/>
  <c r="G434" i="1"/>
  <c r="C68" i="1" s="1"/>
  <c r="H437" i="1"/>
  <c r="D71" i="1" s="1"/>
  <c r="G432" i="1"/>
  <c r="C66" i="1" s="1"/>
  <c r="G439" i="1"/>
  <c r="C73" i="1" s="1"/>
  <c r="G436" i="1"/>
  <c r="C70" i="1" s="1"/>
  <c r="G429" i="1"/>
  <c r="C63" i="1" s="1"/>
  <c r="E47" i="2"/>
  <c r="N273" i="3"/>
  <c r="D282" i="3"/>
  <c r="G47" i="2" l="1"/>
  <c r="R429" i="1"/>
  <c r="D62" i="1"/>
  <c r="R432" i="1"/>
  <c r="F172" i="1"/>
  <c r="I150" i="1"/>
  <c r="L214" i="1"/>
  <c r="G172" i="1"/>
  <c r="E172" i="1"/>
  <c r="D172" i="1"/>
  <c r="P214" i="1"/>
  <c r="M214" i="1" s="1"/>
  <c r="C172" i="1"/>
  <c r="H172" i="1" s="1"/>
  <c r="G171" i="1"/>
  <c r="E170" i="1"/>
  <c r="I149" i="1"/>
  <c r="C170" i="1"/>
  <c r="H170" i="1" s="1"/>
  <c r="F171" i="1"/>
  <c r="E171" i="1"/>
  <c r="D170" i="1"/>
  <c r="P213" i="1"/>
  <c r="L213" i="1"/>
  <c r="G170" i="1"/>
  <c r="F170" i="1"/>
  <c r="C171" i="1"/>
  <c r="H171" i="1" s="1"/>
  <c r="D171" i="1"/>
  <c r="E282" i="3"/>
  <c r="E284" i="3" s="1"/>
  <c r="D284" i="3"/>
  <c r="D286" i="3" s="1"/>
  <c r="E42" i="2" s="1"/>
  <c r="Q432" i="1"/>
  <c r="S432" i="1" s="1"/>
  <c r="Q429" i="1"/>
  <c r="C62" i="1"/>
  <c r="Q428" i="1"/>
  <c r="C67" i="1"/>
  <c r="R428" i="1"/>
  <c r="D67" i="1"/>
  <c r="Q430" i="1" l="1"/>
  <c r="F90" i="1"/>
  <c r="F108" i="1" s="1"/>
  <c r="D90" i="1"/>
  <c r="E90" i="1"/>
  <c r="E108" i="1" s="1"/>
  <c r="H90" i="1"/>
  <c r="H108" i="1" s="1"/>
  <c r="G90" i="1"/>
  <c r="G108" i="1" s="1"/>
  <c r="C90" i="1"/>
  <c r="E89" i="1"/>
  <c r="E107" i="1" s="1"/>
  <c r="E88" i="1"/>
  <c r="F89" i="1"/>
  <c r="F107" i="1" s="1"/>
  <c r="G88" i="1"/>
  <c r="F88" i="1"/>
  <c r="C89" i="1"/>
  <c r="G89" i="1"/>
  <c r="G107" i="1" s="1"/>
  <c r="C88" i="1"/>
  <c r="D89" i="1"/>
  <c r="H89" i="1"/>
  <c r="H107" i="1" s="1"/>
  <c r="D88" i="1"/>
  <c r="H88" i="1"/>
  <c r="E92" i="1"/>
  <c r="E110" i="1" s="1"/>
  <c r="E128" i="1" s="1"/>
  <c r="E188" i="1" s="1"/>
  <c r="F92" i="1"/>
  <c r="F110" i="1" s="1"/>
  <c r="F128" i="1" s="1"/>
  <c r="F188" i="1" s="1"/>
  <c r="E93" i="1"/>
  <c r="E111" i="1" s="1"/>
  <c r="G93" i="1"/>
  <c r="G111" i="1" s="1"/>
  <c r="G92" i="1"/>
  <c r="G110" i="1" s="1"/>
  <c r="G128" i="1" s="1"/>
  <c r="G188" i="1" s="1"/>
  <c r="C92" i="1"/>
  <c r="C110" i="1" s="1"/>
  <c r="C128" i="1" s="1"/>
  <c r="F93" i="1"/>
  <c r="F111" i="1" s="1"/>
  <c r="D92" i="1"/>
  <c r="D110" i="1" s="1"/>
  <c r="D128" i="1" s="1"/>
  <c r="D188" i="1" s="1"/>
  <c r="H92" i="1"/>
  <c r="H110" i="1" s="1"/>
  <c r="H128" i="1" s="1"/>
  <c r="C202" i="1" s="1"/>
  <c r="C93" i="1"/>
  <c r="D93" i="1"/>
  <c r="H93" i="1"/>
  <c r="H111" i="1" s="1"/>
  <c r="M213" i="1"/>
  <c r="P217" i="1"/>
  <c r="R430" i="1"/>
  <c r="C98" i="3"/>
  <c r="E98" i="3" s="1"/>
  <c r="C189" i="3"/>
  <c r="E45" i="2"/>
  <c r="K42" i="2"/>
  <c r="C99" i="3"/>
  <c r="C188" i="3"/>
  <c r="E188" i="3" s="1"/>
  <c r="E46" i="2"/>
  <c r="I260" i="1"/>
  <c r="I299" i="1" s="1"/>
  <c r="I353" i="1" s="1"/>
  <c r="N214" i="1"/>
  <c r="H214" i="1"/>
  <c r="H94" i="1"/>
  <c r="H112" i="1" s="1"/>
  <c r="D94" i="1"/>
  <c r="E94" i="1"/>
  <c r="E112" i="1" s="1"/>
  <c r="C94" i="1"/>
  <c r="G94" i="1"/>
  <c r="G112" i="1" s="1"/>
  <c r="F94" i="1"/>
  <c r="F112" i="1" s="1"/>
  <c r="C112" i="1" l="1"/>
  <c r="E96" i="1"/>
  <c r="E106" i="1"/>
  <c r="C100" i="3"/>
  <c r="E99" i="3"/>
  <c r="E100" i="3" s="1"/>
  <c r="H213" i="1"/>
  <c r="I259" i="1"/>
  <c r="I298" i="1" s="1"/>
  <c r="I352" i="1" s="1"/>
  <c r="N213" i="1"/>
  <c r="Z213" i="1" s="1"/>
  <c r="AA213" i="1" s="1"/>
  <c r="G364" i="1"/>
  <c r="G280" i="1"/>
  <c r="D107" i="1"/>
  <c r="S93" i="1"/>
  <c r="S94" i="1" s="1"/>
  <c r="D125" i="1" s="1"/>
  <c r="D182" i="1" s="1"/>
  <c r="I128" i="1"/>
  <c r="C188" i="1"/>
  <c r="H188" i="1"/>
  <c r="D112" i="1"/>
  <c r="C106" i="1"/>
  <c r="C96" i="1"/>
  <c r="C108" i="1"/>
  <c r="E189" i="3"/>
  <c r="E190" i="3" s="1"/>
  <c r="C190" i="3"/>
  <c r="D111" i="1"/>
  <c r="S88" i="1"/>
  <c r="S89" i="1" s="1"/>
  <c r="D130" i="1" s="1"/>
  <c r="D190" i="1" s="1"/>
  <c r="H72" i="3"/>
  <c r="H203" i="1"/>
  <c r="C111" i="1"/>
  <c r="V88" i="1"/>
  <c r="V89" i="1" s="1"/>
  <c r="I130" i="1" s="1"/>
  <c r="H190" i="1" s="1"/>
  <c r="C107" i="1"/>
  <c r="V93" i="1"/>
  <c r="V94" i="1" s="1"/>
  <c r="I126" i="1" s="1"/>
  <c r="H183" i="1" s="1"/>
  <c r="F364" i="1"/>
  <c r="F280" i="1"/>
  <c r="I214" i="1"/>
  <c r="C214" i="1" s="1"/>
  <c r="D259" i="1" s="1"/>
  <c r="J260" i="1"/>
  <c r="J299" i="1" s="1"/>
  <c r="J353" i="1" s="1"/>
  <c r="C298" i="1"/>
  <c r="E280" i="1"/>
  <c r="E364" i="1"/>
  <c r="F96" i="1"/>
  <c r="F106" i="1"/>
  <c r="D280" i="1"/>
  <c r="D386" i="1" s="1"/>
  <c r="D364" i="1"/>
  <c r="G96" i="1"/>
  <c r="G106" i="1"/>
  <c r="D108" i="1"/>
  <c r="H508" i="1"/>
  <c r="I40" i="3"/>
  <c r="H106" i="1"/>
  <c r="H96" i="1"/>
  <c r="D106" i="1"/>
  <c r="D96" i="1"/>
  <c r="D126" i="1" l="1"/>
  <c r="D183" i="1" s="1"/>
  <c r="C98" i="1"/>
  <c r="D282" i="1"/>
  <c r="H275" i="1"/>
  <c r="H282" i="1"/>
  <c r="F124" i="1"/>
  <c r="F114" i="1"/>
  <c r="D129" i="1"/>
  <c r="D189" i="1" s="1"/>
  <c r="G386" i="1"/>
  <c r="H114" i="1"/>
  <c r="H124" i="1"/>
  <c r="C124" i="1"/>
  <c r="C114" i="1"/>
  <c r="I124" i="1"/>
  <c r="I125" i="1"/>
  <c r="H182" i="1" s="1"/>
  <c r="E124" i="1"/>
  <c r="E114" i="1"/>
  <c r="H386" i="1"/>
  <c r="C309" i="1"/>
  <c r="D352" i="1" s="1"/>
  <c r="D39" i="3" s="1"/>
  <c r="J40" i="3"/>
  <c r="H509" i="1"/>
  <c r="H531" i="1" s="1"/>
  <c r="I364" i="1"/>
  <c r="H280" i="1"/>
  <c r="I386" i="1" s="1"/>
  <c r="D274" i="1"/>
  <c r="D275" i="1"/>
  <c r="H73" i="3"/>
  <c r="I203" i="1"/>
  <c r="C280" i="1"/>
  <c r="C364" i="1"/>
  <c r="H530" i="1"/>
  <c r="H561" i="1"/>
  <c r="G124" i="1"/>
  <c r="G114" i="1"/>
  <c r="E386" i="1"/>
  <c r="F386" i="1"/>
  <c r="I129" i="1"/>
  <c r="H189" i="1" s="1"/>
  <c r="J259" i="1"/>
  <c r="J298" i="1" s="1"/>
  <c r="J352" i="1" s="1"/>
  <c r="I213" i="1"/>
  <c r="H64" i="3"/>
  <c r="H202" i="1"/>
  <c r="D114" i="1"/>
  <c r="D124" i="1"/>
  <c r="I39" i="3"/>
  <c r="H500" i="1"/>
  <c r="C116" i="1" l="1"/>
  <c r="C133" i="1" s="1"/>
  <c r="C132" i="1"/>
  <c r="C192" i="1" s="1"/>
  <c r="C181" i="1"/>
  <c r="F132" i="1"/>
  <c r="F192" i="1" s="1"/>
  <c r="F181" i="1"/>
  <c r="G181" i="1"/>
  <c r="G132" i="1"/>
  <c r="G192" i="1" s="1"/>
  <c r="H132" i="1"/>
  <c r="C206" i="1" s="1"/>
  <c r="C198" i="1"/>
  <c r="H522" i="1"/>
  <c r="H554" i="1"/>
  <c r="H65" i="3"/>
  <c r="I202" i="1"/>
  <c r="J39" i="3"/>
  <c r="H501" i="1"/>
  <c r="H523" i="1" s="1"/>
  <c r="D132" i="1"/>
  <c r="D192" i="1" s="1"/>
  <c r="D181" i="1"/>
  <c r="H281" i="1"/>
  <c r="C373" i="1"/>
  <c r="E181" i="1"/>
  <c r="E132" i="1"/>
  <c r="E192" i="1" s="1"/>
  <c r="H274" i="1"/>
  <c r="D281" i="1"/>
  <c r="C386" i="1"/>
  <c r="H181" i="1"/>
  <c r="I132" i="1"/>
  <c r="H192" i="1" s="1"/>
  <c r="F284" i="1" l="1"/>
  <c r="C210" i="1"/>
  <c r="D255" i="1" s="1"/>
  <c r="C294" i="1"/>
  <c r="D284" i="1"/>
  <c r="F363" i="1"/>
  <c r="F273" i="1"/>
  <c r="C218" i="1"/>
  <c r="C221" i="1" s="1"/>
  <c r="C302" i="1"/>
  <c r="C313" i="1" s="1"/>
  <c r="E378" i="1"/>
  <c r="C395" i="1"/>
  <c r="H284" i="1"/>
  <c r="C184" i="1"/>
  <c r="C273" i="1"/>
  <c r="I363" i="1"/>
  <c r="H273" i="1"/>
  <c r="I385" i="1" s="1"/>
  <c r="E284" i="1"/>
  <c r="D273" i="1"/>
  <c r="D385" i="1" s="1"/>
  <c r="D363" i="1"/>
  <c r="C284" i="1"/>
  <c r="E363" i="1"/>
  <c r="E273" i="1"/>
  <c r="G284" i="1"/>
  <c r="G363" i="1"/>
  <c r="G273" i="1"/>
  <c r="D223" i="1" l="1"/>
  <c r="J378" i="1" s="1"/>
  <c r="D222" i="1"/>
  <c r="C238" i="1"/>
  <c r="C185" i="1"/>
  <c r="C239" i="1" s="1"/>
  <c r="E385" i="1"/>
  <c r="C305" i="1"/>
  <c r="D348" i="1" s="1"/>
  <c r="D35" i="3" s="1"/>
  <c r="H385" i="1"/>
  <c r="G385" i="1"/>
  <c r="D387" i="1"/>
  <c r="D391" i="1" s="1"/>
  <c r="G365" i="1"/>
  <c r="G369" i="1" s="1"/>
  <c r="H365" i="1"/>
  <c r="H369" i="1" s="1"/>
  <c r="D365" i="1"/>
  <c r="D369" i="1" s="1"/>
  <c r="I387" i="1"/>
  <c r="I391" i="1" s="1"/>
  <c r="C316" i="1"/>
  <c r="I365" i="1"/>
  <c r="I369" i="1" s="1"/>
  <c r="F385" i="1"/>
  <c r="E365" i="1"/>
  <c r="E369" i="1" s="1"/>
  <c r="C276" i="1"/>
  <c r="E400" i="1"/>
  <c r="F365" i="1"/>
  <c r="F369" i="1" s="1"/>
  <c r="C263" i="1" l="1"/>
  <c r="I390" i="1"/>
  <c r="D368" i="1"/>
  <c r="C363" i="1"/>
  <c r="C372" i="1" s="1"/>
  <c r="F21" i="2"/>
  <c r="F30" i="2" s="1"/>
  <c r="G30" i="2" s="1"/>
  <c r="C570" i="1"/>
  <c r="C255" i="1"/>
  <c r="I368" i="1"/>
  <c r="D317" i="1"/>
  <c r="D318" i="1"/>
  <c r="M468" i="1" s="1"/>
  <c r="H368" i="1"/>
  <c r="G387" i="1"/>
  <c r="G391" i="1" s="1"/>
  <c r="E387" i="1"/>
  <c r="E391" i="1" s="1"/>
  <c r="F387" i="1"/>
  <c r="F391" i="1" s="1"/>
  <c r="C277" i="1"/>
  <c r="C333" i="1" s="1"/>
  <c r="C20" i="3" s="1"/>
  <c r="C332" i="1"/>
  <c r="C19" i="3" s="1"/>
  <c r="F368" i="1"/>
  <c r="E368" i="1"/>
  <c r="G368" i="1"/>
  <c r="C568" i="1"/>
  <c r="D484" i="1"/>
  <c r="E242" i="1"/>
  <c r="G242" i="1"/>
  <c r="F242" i="1"/>
  <c r="D244" i="1"/>
  <c r="C242" i="1"/>
  <c r="D235" i="1"/>
  <c r="H235" i="1"/>
  <c r="C259" i="1"/>
  <c r="H244" i="1"/>
  <c r="D234" i="1"/>
  <c r="D243" i="1"/>
  <c r="H243" i="1"/>
  <c r="H234" i="1"/>
  <c r="F246" i="1"/>
  <c r="G233" i="1"/>
  <c r="H246" i="1"/>
  <c r="E246" i="1"/>
  <c r="C233" i="1"/>
  <c r="F233" i="1"/>
  <c r="D246" i="1"/>
  <c r="C246" i="1"/>
  <c r="G246" i="1"/>
  <c r="E233" i="1"/>
  <c r="H387" i="1"/>
  <c r="H391" i="1" s="1"/>
  <c r="D390" i="1"/>
  <c r="C365" i="1" l="1"/>
  <c r="C369" i="1" s="1"/>
  <c r="J400" i="1"/>
  <c r="C348" i="1"/>
  <c r="C35" i="3" s="1"/>
  <c r="L52" i="3"/>
  <c r="L55" i="3" s="1"/>
  <c r="L53" i="3" s="1"/>
  <c r="L54" i="3" s="1"/>
  <c r="F390" i="1"/>
  <c r="F486" i="1"/>
  <c r="E390" i="1"/>
  <c r="H390" i="1"/>
  <c r="C385" i="1"/>
  <c r="G390" i="1"/>
  <c r="F488" i="1"/>
  <c r="M469" i="1"/>
  <c r="M470" i="1" s="1"/>
  <c r="D485" i="1" s="1"/>
  <c r="D486" i="1" s="1"/>
  <c r="E336" i="1"/>
  <c r="F336" i="1"/>
  <c r="G336" i="1"/>
  <c r="H338" i="1"/>
  <c r="D338" i="1"/>
  <c r="C352" i="1"/>
  <c r="D328" i="1"/>
  <c r="D329" i="1"/>
  <c r="H329" i="1"/>
  <c r="C336" i="1"/>
  <c r="D337" i="1"/>
  <c r="H328" i="1"/>
  <c r="H337" i="1"/>
  <c r="C356" i="1"/>
  <c r="C43" i="3" s="1"/>
  <c r="F327" i="1"/>
  <c r="H340" i="1"/>
  <c r="H27" i="3" s="1"/>
  <c r="F340" i="1"/>
  <c r="F27" i="3" s="1"/>
  <c r="D340" i="1"/>
  <c r="D27" i="3" s="1"/>
  <c r="G340" i="1"/>
  <c r="G27" i="3" s="1"/>
  <c r="G327" i="1"/>
  <c r="C340" i="1"/>
  <c r="C27" i="3" s="1"/>
  <c r="E340" i="1"/>
  <c r="E27" i="3" s="1"/>
  <c r="E327" i="1"/>
  <c r="C327" i="1"/>
  <c r="C14" i="3" s="1"/>
  <c r="C572" i="1"/>
  <c r="E377" i="1"/>
  <c r="J377" i="1" s="1"/>
  <c r="C374" i="1"/>
  <c r="C378" i="1" s="1"/>
  <c r="C183" i="3"/>
  <c r="D35" i="2"/>
  <c r="C94" i="3"/>
  <c r="C368" i="1" l="1"/>
  <c r="C387" i="1"/>
  <c r="C391" i="1" s="1"/>
  <c r="C394" i="1"/>
  <c r="C396" i="1" s="1"/>
  <c r="C400" i="1" s="1"/>
  <c r="C377" i="1"/>
  <c r="C497" i="1"/>
  <c r="C493" i="1"/>
  <c r="C496" i="1"/>
  <c r="H493" i="1"/>
  <c r="D24" i="3"/>
  <c r="D505" i="1"/>
  <c r="D16" i="3"/>
  <c r="D495" i="1"/>
  <c r="E183" i="3"/>
  <c r="C195" i="3"/>
  <c r="E23" i="3"/>
  <c r="E504" i="1"/>
  <c r="E14" i="3"/>
  <c r="E493" i="1"/>
  <c r="F14" i="3"/>
  <c r="F493" i="1"/>
  <c r="D15" i="3"/>
  <c r="D494" i="1"/>
  <c r="F20" i="2"/>
  <c r="F29" i="2" s="1"/>
  <c r="C569" i="1"/>
  <c r="C571" i="1" s="1"/>
  <c r="I495" i="1"/>
  <c r="H16" i="3"/>
  <c r="C39" i="3"/>
  <c r="H504" i="1"/>
  <c r="E399" i="1"/>
  <c r="J399" i="1" s="1"/>
  <c r="G23" i="3"/>
  <c r="G504" i="1"/>
  <c r="E94" i="3"/>
  <c r="C104" i="3"/>
  <c r="I505" i="1"/>
  <c r="H24" i="3"/>
  <c r="D25" i="3"/>
  <c r="D506" i="1"/>
  <c r="G589" i="1"/>
  <c r="F589" i="1"/>
  <c r="D589" i="1"/>
  <c r="C589" i="1"/>
  <c r="I589" i="1"/>
  <c r="H589" i="1"/>
  <c r="E589" i="1"/>
  <c r="G14" i="3"/>
  <c r="G493" i="1"/>
  <c r="H15" i="3"/>
  <c r="I494" i="1"/>
  <c r="H25" i="3"/>
  <c r="I506" i="1"/>
  <c r="C23" i="3"/>
  <c r="C504" i="1"/>
  <c r="F23" i="3"/>
  <c r="F504" i="1"/>
  <c r="C399" i="1" l="1"/>
  <c r="C390" i="1"/>
  <c r="D548" i="1"/>
  <c r="D577" i="1"/>
  <c r="D516" i="1"/>
  <c r="C594" i="1"/>
  <c r="D549" i="1"/>
  <c r="D517" i="1"/>
  <c r="G547" i="1"/>
  <c r="G515" i="1"/>
  <c r="G577" i="1"/>
  <c r="I549" i="1"/>
  <c r="I517" i="1"/>
  <c r="D559" i="1"/>
  <c r="D528" i="1"/>
  <c r="F588" i="1"/>
  <c r="F590" i="1" s="1"/>
  <c r="E588" i="1"/>
  <c r="E590" i="1" s="1"/>
  <c r="C588" i="1"/>
  <c r="I588" i="1"/>
  <c r="I590" i="1" s="1"/>
  <c r="H588" i="1"/>
  <c r="H590" i="1" s="1"/>
  <c r="G588" i="1"/>
  <c r="G590" i="1" s="1"/>
  <c r="D588" i="1"/>
  <c r="D590" i="1" s="1"/>
  <c r="E578" i="1"/>
  <c r="E526" i="1"/>
  <c r="E557" i="1"/>
  <c r="D527" i="1"/>
  <c r="D578" i="1"/>
  <c r="D558" i="1"/>
  <c r="F547" i="1"/>
  <c r="F515" i="1"/>
  <c r="F577" i="1"/>
  <c r="E577" i="1"/>
  <c r="E547" i="1"/>
  <c r="E515" i="1"/>
  <c r="F578" i="1"/>
  <c r="F557" i="1"/>
  <c r="F526" i="1"/>
  <c r="G526" i="1"/>
  <c r="G578" i="1"/>
  <c r="G579" i="1" s="1"/>
  <c r="G557" i="1"/>
  <c r="C578" i="1"/>
  <c r="C557" i="1"/>
  <c r="C526" i="1"/>
  <c r="F31" i="2"/>
  <c r="G29" i="2"/>
  <c r="H515" i="1"/>
  <c r="H547" i="1"/>
  <c r="I559" i="1"/>
  <c r="I528" i="1"/>
  <c r="I527" i="1"/>
  <c r="I578" i="1"/>
  <c r="I558" i="1"/>
  <c r="C550" i="1"/>
  <c r="C518" i="1"/>
  <c r="H557" i="1"/>
  <c r="H579" i="1"/>
  <c r="H526" i="1"/>
  <c r="E195" i="3"/>
  <c r="D202" i="3" s="1"/>
  <c r="C547" i="1"/>
  <c r="C577" i="1"/>
  <c r="I516" i="1"/>
  <c r="I548" i="1"/>
  <c r="I577" i="1"/>
  <c r="E104" i="3"/>
  <c r="D110" i="3" s="1"/>
  <c r="C551" i="1"/>
  <c r="C519" i="1"/>
  <c r="C582" i="1" l="1"/>
  <c r="D579" i="1"/>
  <c r="F579" i="1"/>
  <c r="C593" i="1"/>
  <c r="C603" i="1" s="1"/>
  <c r="C590" i="1"/>
  <c r="I579" i="1"/>
  <c r="E579" i="1"/>
  <c r="C595" i="1"/>
  <c r="C604" i="1"/>
  <c r="C583" i="1"/>
  <c r="C584" i="1" s="1"/>
  <c r="C579" i="1"/>
  <c r="C93" i="3"/>
  <c r="C182" i="3"/>
  <c r="D34" i="2"/>
  <c r="G31" i="2"/>
  <c r="D36" i="2" s="1"/>
  <c r="D42" i="2" s="1"/>
  <c r="D45" i="2" l="1"/>
  <c r="D46" i="2"/>
  <c r="G46" i="2" s="1"/>
  <c r="G48" i="2" s="1"/>
  <c r="D48" i="3" s="1"/>
  <c r="D50" i="3" s="1"/>
  <c r="C194" i="3"/>
  <c r="E182" i="3"/>
  <c r="E184" i="3" s="1"/>
  <c r="C184" i="3"/>
  <c r="E93" i="3"/>
  <c r="E95" i="3" s="1"/>
  <c r="C103" i="3"/>
  <c r="C95" i="3"/>
  <c r="C608" i="1"/>
  <c r="C605" i="1"/>
  <c r="C609" i="1"/>
  <c r="C61" i="3" l="1"/>
  <c r="C60" i="3"/>
  <c r="C57" i="3"/>
  <c r="H57" i="3"/>
  <c r="C68" i="3"/>
  <c r="E57" i="3"/>
  <c r="E68" i="3"/>
  <c r="I70" i="3"/>
  <c r="D69" i="3"/>
  <c r="G68" i="3"/>
  <c r="F68" i="3"/>
  <c r="G57" i="3"/>
  <c r="I69" i="3"/>
  <c r="I58" i="3"/>
  <c r="D58" i="3"/>
  <c r="I59" i="3"/>
  <c r="D59" i="3"/>
  <c r="D70" i="3"/>
  <c r="H68" i="3"/>
  <c r="F57" i="3"/>
  <c r="E103" i="3"/>
  <c r="C105" i="3"/>
  <c r="E194" i="3"/>
  <c r="C196" i="3"/>
  <c r="C610" i="1"/>
  <c r="E81" i="3" l="1"/>
  <c r="D80" i="3"/>
  <c r="E80" i="3"/>
  <c r="D81" i="3"/>
  <c r="D82" i="3" s="1"/>
  <c r="D201" i="3"/>
  <c r="E196" i="3"/>
  <c r="I81" i="3"/>
  <c r="C81" i="3"/>
  <c r="I80" i="3"/>
  <c r="E105" i="3"/>
  <c r="D109" i="3"/>
  <c r="F80" i="3"/>
  <c r="G80" i="3"/>
  <c r="H80" i="3"/>
  <c r="H81" i="3"/>
  <c r="F81" i="3"/>
  <c r="C80" i="3"/>
  <c r="G81" i="3"/>
  <c r="F82" i="3" l="1"/>
  <c r="I82" i="3"/>
  <c r="C86" i="3"/>
  <c r="C82" i="3"/>
  <c r="H82" i="3"/>
  <c r="D111" i="3"/>
  <c r="G82" i="3"/>
  <c r="D203" i="3"/>
  <c r="C85" i="3"/>
  <c r="C109" i="3" s="1"/>
  <c r="E109" i="3" s="1"/>
  <c r="G109" i="3" s="1"/>
  <c r="E82" i="3"/>
  <c r="H128" i="3" l="1"/>
  <c r="H129" i="3"/>
  <c r="H121" i="3"/>
  <c r="I122" i="3"/>
  <c r="D123" i="3"/>
  <c r="C125" i="3"/>
  <c r="I123" i="3"/>
  <c r="C121" i="3"/>
  <c r="D122" i="3"/>
  <c r="C124" i="3"/>
  <c r="E121" i="3"/>
  <c r="F121" i="3"/>
  <c r="G121" i="3"/>
  <c r="C87" i="3"/>
  <c r="C110" i="3"/>
  <c r="U123" i="3" l="1"/>
  <c r="AC123" i="3" s="1"/>
  <c r="D145" i="3"/>
  <c r="D220" i="3"/>
  <c r="I145" i="3"/>
  <c r="I220" i="3"/>
  <c r="F169" i="3"/>
  <c r="F218" i="3"/>
  <c r="F143" i="3"/>
  <c r="W121" i="3"/>
  <c r="AE121" i="3" s="1"/>
  <c r="I219" i="3"/>
  <c r="I144" i="3"/>
  <c r="T121" i="3"/>
  <c r="AB121" i="3" s="1"/>
  <c r="C218" i="3"/>
  <c r="C169" i="3"/>
  <c r="G218" i="3"/>
  <c r="G143" i="3"/>
  <c r="X121" i="3"/>
  <c r="AF121" i="3" s="1"/>
  <c r="G169" i="3"/>
  <c r="H218" i="3"/>
  <c r="H143" i="3"/>
  <c r="Y121" i="3"/>
  <c r="AG121" i="3" s="1"/>
  <c r="H169" i="3"/>
  <c r="C222" i="3"/>
  <c r="C147" i="3"/>
  <c r="T125" i="3"/>
  <c r="AB125" i="3" s="1"/>
  <c r="E218" i="3"/>
  <c r="E143" i="3"/>
  <c r="V121" i="3"/>
  <c r="AD121" i="3" s="1"/>
  <c r="E169" i="3"/>
  <c r="C146" i="3"/>
  <c r="C221" i="3"/>
  <c r="T124" i="3"/>
  <c r="AB124" i="3" s="1"/>
  <c r="H226" i="3"/>
  <c r="H151" i="3"/>
  <c r="C111" i="3"/>
  <c r="E110" i="3"/>
  <c r="D169" i="3"/>
  <c r="D144" i="3"/>
  <c r="U122" i="3"/>
  <c r="AC122" i="3" s="1"/>
  <c r="D219" i="3"/>
  <c r="Y128" i="3"/>
  <c r="AG128" i="3" s="1"/>
  <c r="H225" i="3"/>
  <c r="H150" i="3"/>
  <c r="C174" i="3" l="1"/>
  <c r="C201" i="3" s="1"/>
  <c r="E201" i="3" s="1"/>
  <c r="G110" i="3"/>
  <c r="E111" i="3"/>
  <c r="H136" i="3" l="1"/>
  <c r="H137" i="3"/>
  <c r="D133" i="3"/>
  <c r="E132" i="3"/>
  <c r="D134" i="3"/>
  <c r="G132" i="3"/>
  <c r="F132" i="3"/>
  <c r="I133" i="3"/>
  <c r="H132" i="3"/>
  <c r="I134" i="3"/>
  <c r="C132" i="3"/>
  <c r="E170" i="3" l="1"/>
  <c r="E171" i="3" s="1"/>
  <c r="V131" i="3"/>
  <c r="AD131" i="3" s="1"/>
  <c r="E229" i="3"/>
  <c r="E154" i="3"/>
  <c r="D230" i="3"/>
  <c r="U132" i="3"/>
  <c r="AC132" i="3" s="1"/>
  <c r="D155" i="3"/>
  <c r="D170" i="3"/>
  <c r="D171" i="3" s="1"/>
  <c r="I230" i="3"/>
  <c r="I155" i="3"/>
  <c r="G170" i="3"/>
  <c r="G171" i="3" s="1"/>
  <c r="G154" i="3"/>
  <c r="X131" i="3"/>
  <c r="AF131" i="3" s="1"/>
  <c r="G229" i="3"/>
  <c r="C229" i="3"/>
  <c r="C170" i="3"/>
  <c r="C154" i="3"/>
  <c r="T131" i="3"/>
  <c r="AB131" i="3" s="1"/>
  <c r="H234" i="3"/>
  <c r="H159" i="3"/>
  <c r="F170" i="3"/>
  <c r="F171" i="3" s="1"/>
  <c r="F154" i="3"/>
  <c r="F229" i="3"/>
  <c r="W131" i="3"/>
  <c r="AE131" i="3" s="1"/>
  <c r="D231" i="3"/>
  <c r="U133" i="3"/>
  <c r="AC133" i="3" s="1"/>
  <c r="D156" i="3"/>
  <c r="I156" i="3"/>
  <c r="I231" i="3"/>
  <c r="H154" i="3"/>
  <c r="Y131" i="3"/>
  <c r="AG131" i="3" s="1"/>
  <c r="H170" i="3"/>
  <c r="H171" i="3" s="1"/>
  <c r="H229" i="3"/>
  <c r="H233" i="3"/>
  <c r="Y135" i="3"/>
  <c r="AG135" i="3" s="1"/>
  <c r="H158" i="3"/>
  <c r="C171" i="3" l="1"/>
  <c r="C175" i="3"/>
  <c r="C202" i="3" l="1"/>
  <c r="C176" i="3"/>
  <c r="C203" i="3" l="1"/>
  <c r="E202" i="3"/>
  <c r="E203" i="3" s="1"/>
</calcChain>
</file>

<file path=xl/sharedStrings.xml><?xml version="1.0" encoding="utf-8"?>
<sst xmlns="http://schemas.openxmlformats.org/spreadsheetml/2006/main" count="1130" uniqueCount="406">
  <si>
    <t>&lt;&lt;&lt; Year of the auction</t>
  </si>
  <si>
    <t>Table #1</t>
  </si>
  <si>
    <t>% Usage During PJM On-Peak Period</t>
  </si>
  <si>
    <t>On-Peak periods defined as the 16 hr PJM Trading period, adj for NERC holidays</t>
  </si>
  <si>
    <t>Profile Meter Data</t>
  </si>
  <si>
    <t xml:space="preserve">   --- Other Analysis ---</t>
  </si>
  <si>
    <t xml:space="preserve"> -- Other Analysis --</t>
  </si>
  <si>
    <t>SC1</t>
  </si>
  <si>
    <t>SC3</t>
  </si>
  <si>
    <t>SC2 ND</t>
  </si>
  <si>
    <t>SC4</t>
  </si>
  <si>
    <t>SC6</t>
  </si>
  <si>
    <t>SC2 Dem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</si>
  <si>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</si>
  <si>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</si>
  <si>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</si>
  <si>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</si>
  <si>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</si>
  <si>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</si>
  <si>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</si>
  <si>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</si>
  <si>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</si>
  <si>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</si>
  <si>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</si>
  <si>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</si>
  <si>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</si>
  <si>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% Usage During RECO On-Peak Billing Period</t>
  </si>
  <si>
    <t>On-Peak periods as defined in specified rate schedule</t>
  </si>
  <si>
    <t>N/A</t>
  </si>
  <si>
    <t>(data rounded to nearest %)</t>
  </si>
  <si>
    <t>SC1 TOD</t>
  </si>
  <si>
    <t>----</t>
  </si>
  <si>
    <t>Table #3</t>
  </si>
  <si>
    <t>Class Usage @ customer</t>
  </si>
  <si>
    <t>Usage by season</t>
  </si>
  <si>
    <t>in MWh</t>
  </si>
  <si>
    <t>Total</t>
  </si>
  <si>
    <t>winter MWh =</t>
  </si>
  <si>
    <t>on-peak</t>
  </si>
  <si>
    <t>off-peak</t>
  </si>
  <si>
    <t>summer MWh =</t>
  </si>
  <si>
    <t>Block1</t>
  </si>
  <si>
    <t>Block2</t>
  </si>
  <si>
    <t>Block3</t>
  </si>
  <si>
    <t>Calculation of TOU Rate Adjustment to Reflect Difference between RECO and PJM Time Periods</t>
  </si>
  <si>
    <t>Table #4</t>
  </si>
  <si>
    <t>Forwards Prices - Energy Only @ bulk system</t>
  </si>
  <si>
    <t>Tariff Based On-Peak</t>
  </si>
  <si>
    <t>in $/MWh (See Table 18)</t>
  </si>
  <si>
    <t>On-Peak</t>
  </si>
  <si>
    <t>Off-Peak</t>
  </si>
  <si>
    <t>PJM based On-Peak kWh</t>
  </si>
  <si>
    <t>Table #5</t>
  </si>
  <si>
    <t>Losses</t>
  </si>
  <si>
    <t>Expansion Factor =</t>
  </si>
  <si>
    <t>Expansion Factor (net</t>
  </si>
  <si>
    <t>Marginal Losses)</t>
  </si>
  <si>
    <t>Table #6</t>
  </si>
  <si>
    <t>Summary of Average BGS Energy Only Unit Costs @ customer - PJM Time Periods</t>
  </si>
  <si>
    <t>Delta between PJM and Tariff based On-Peak kWh</t>
  </si>
  <si>
    <t>based on Forwards prices corrected for basis differential &amp; losses</t>
  </si>
  <si>
    <t>in $/MWh</t>
  </si>
  <si>
    <t>Winter</t>
  </si>
  <si>
    <t>On-Peak MWh</t>
  </si>
  <si>
    <t>Summer - all hrs</t>
  </si>
  <si>
    <t>Associated $</t>
  </si>
  <si>
    <t>PJM on pk</t>
  </si>
  <si>
    <t>Rate Increment/MWh</t>
  </si>
  <si>
    <t>PJM off pk</t>
  </si>
  <si>
    <t>Summer</t>
  </si>
  <si>
    <t>Winter - all hrs</t>
  </si>
  <si>
    <t>Annual</t>
  </si>
  <si>
    <t>System Total</t>
  </si>
  <si>
    <t>Table #7</t>
  </si>
  <si>
    <t>Summary of Average BGS Energy Only Costs @ customer - PJM Time Periods</t>
  </si>
  <si>
    <t>in $1000</t>
  </si>
  <si>
    <t>Table #8</t>
  </si>
  <si>
    <t>Summary of Average BGS Energy Only Unit Costs @ customer - RECO Time Periods</t>
  </si>
  <si>
    <t>based on Forwards prices corrected for basis differential &amp; losses - RECO billing time periods in $/MWh</t>
  </si>
  <si>
    <t>RECO On pk</t>
  </si>
  <si>
    <t>RECO Off pk</t>
  </si>
  <si>
    <t>Annual Average</t>
  </si>
  <si>
    <t>System Average</t>
  </si>
  <si>
    <t>Table #9</t>
  </si>
  <si>
    <t>Generation &amp; Transmission Obligations and Costs and Other Adjustments</t>
  </si>
  <si>
    <t>in MW</t>
  </si>
  <si>
    <t>Total FP</t>
  </si>
  <si>
    <t>Gen Obl - MW</t>
  </si>
  <si>
    <t>Trans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</si>
  <si>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</si>
  <si>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</si>
  <si>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</si>
  <si>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</si>
  <si>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</si>
  <si>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</si>
  <si>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Transmission Cost*</t>
  </si>
  <si>
    <t>per MW-yr</t>
  </si>
  <si>
    <t>Generation Capacity cost</t>
  </si>
  <si>
    <t>summer</t>
  </si>
  <si>
    <t>$/MW/day</t>
  </si>
  <si>
    <t xml:space="preserve">Resulting avg gen cap cost = </t>
  </si>
  <si>
    <t>summer &gt;&gt;</t>
  </si>
  <si>
    <t>per kW/yr</t>
  </si>
  <si>
    <t>(see Table 19)</t>
  </si>
  <si>
    <t>winter</t>
  </si>
  <si>
    <t>winter  &gt;&gt;</t>
  </si>
  <si>
    <t>Current residential summer BGS charges</t>
  </si>
  <si>
    <t>Current Tariff and % of total summer usage</t>
  </si>
  <si>
    <t>Charges</t>
  </si>
  <si>
    <t>% usage</t>
  </si>
  <si>
    <t>Block 1 (0-600 kWh/month)</t>
  </si>
  <si>
    <t>¢/kWh</t>
  </si>
  <si>
    <t>Block 2 (&gt;600 kWh/m)</t>
  </si>
  <si>
    <t>Calculated inversion =</t>
  </si>
  <si>
    <t>Table #10</t>
  </si>
  <si>
    <t>Ancillary Services</t>
  </si>
  <si>
    <t>forecasted overall annual average</t>
  </si>
  <si>
    <t>/MWh</t>
  </si>
  <si>
    <t>Table #11</t>
  </si>
  <si>
    <t>Summary of Obligation Costs Expressed as $/MWh @ customer (for non-demand rates only)</t>
  </si>
  <si>
    <t>Transmission Obl - all months</t>
  </si>
  <si>
    <t xml:space="preserve">Generation Obl -                </t>
  </si>
  <si>
    <t>per annual MWh</t>
  </si>
  <si>
    <t>per summer MWh</t>
  </si>
  <si>
    <t>per winter MWh</t>
  </si>
  <si>
    <t>Table #12</t>
  </si>
  <si>
    <t>Summary of BGS Unit Costs @ customer</t>
  </si>
  <si>
    <r>
      <t xml:space="preserve">NON-DEMAND RATES </t>
    </r>
    <r>
      <rPr>
        <i/>
        <sz val="10"/>
        <rFont val="Arial"/>
        <family val="2"/>
      </rPr>
      <t>(includes energy, G&amp;T obligations, and Ancillary Services - adjusted to billing time periods in $/MWh)</t>
    </r>
  </si>
  <si>
    <t>Block 1</t>
  </si>
  <si>
    <t>Block 2</t>
  </si>
  <si>
    <t>Annual -all hrs</t>
  </si>
  <si>
    <r>
      <t xml:space="preserve">DEMAND RATES </t>
    </r>
    <r>
      <rPr>
        <i/>
        <sz val="10"/>
        <rFont val="Arial"/>
        <family val="2"/>
      </rPr>
      <t>(includes energy and Ancillary Services, G&amp;T obligations charged separately - adjusted to billing time periods in $/MWh)</t>
    </r>
  </si>
  <si>
    <t>PLUS:</t>
  </si>
  <si>
    <t>Gen Cost (per kW of Billed Demand/Month)</t>
  </si>
  <si>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5 kW</t>
    </r>
  </si>
  <si>
    <t>&gt; 5 kW</t>
  </si>
  <si>
    <t>Trans cost</t>
  </si>
  <si>
    <t>Annual - all hrs per MWh only</t>
  </si>
  <si>
    <t>all months</t>
  </si>
  <si>
    <t>per kW of T obl /month</t>
  </si>
  <si>
    <t>(Continued)</t>
  </si>
  <si>
    <t>Including T&amp;G Obligation $</t>
  </si>
  <si>
    <t>$ / kW</t>
  </si>
  <si>
    <t>Round</t>
  </si>
  <si>
    <t>1st 5 kW</t>
  </si>
  <si>
    <t>Summer Revenue</t>
  </si>
  <si>
    <t>Total kW</t>
  </si>
  <si>
    <r>
      <rPr>
        <u/>
        <sz val="10"/>
        <rFont val="Arial Narrow"/>
        <family val="2"/>
      </rPr>
      <t>&lt;</t>
    </r>
    <r>
      <rPr>
        <sz val="10"/>
        <rFont val="Arial Narrow"/>
        <family val="2"/>
      </rPr>
      <t xml:space="preserve"> 5 kW Charge</t>
    </r>
  </si>
  <si>
    <t>&gt; 5 kW Charge</t>
  </si>
  <si>
    <t>Differential</t>
  </si>
  <si>
    <t>Reduce Differential By:</t>
  </si>
  <si>
    <t>Annual - including T&amp;G Obl $</t>
  </si>
  <si>
    <t>ALL RATES</t>
  </si>
  <si>
    <t>Grand Total Cost in $1000 =</t>
  </si>
  <si>
    <t>SC2 Sales and Demands</t>
  </si>
  <si>
    <t>All-In Average cost @ customer =</t>
  </si>
  <si>
    <t>per MWh at customer (per customer metered MWh)</t>
  </si>
  <si>
    <t>Over 5 kW</t>
  </si>
  <si>
    <t>All-In Average costs @ transmission nodes =</t>
  </si>
  <si>
    <t>per MWH at transmission nodes (per metered MWh at transmission node)</t>
  </si>
  <si>
    <t>Table #13</t>
  </si>
  <si>
    <t>Ratio of BGS Unit Costs @ customer to All-In Average Cost @ transmission nodes</t>
  </si>
  <si>
    <t>NON-DEMAND RATES</t>
  </si>
  <si>
    <t>First 5 kW</t>
  </si>
  <si>
    <t>Includes energy, G&amp;T obligations, and Ancillary Services - adjusted to billing time periods</t>
  </si>
  <si>
    <t>Constant Blk 1</t>
  </si>
  <si>
    <t>Constant Blk 2</t>
  </si>
  <si>
    <t>Annual - all hrs</t>
  </si>
  <si>
    <t>DEMAND RATES</t>
  </si>
  <si>
    <t>Includes energy and Ancillary Services, G&amp;T obligations charged separately - adjusted to billing time periods</t>
  </si>
  <si>
    <t>Multiplier</t>
  </si>
  <si>
    <t>Constant</t>
  </si>
  <si>
    <t>Table #14</t>
  </si>
  <si>
    <t>Summary of BGS Unit Costs Less Transmission @ customer</t>
  </si>
  <si>
    <t>Includes energy, generation capacity obligation, and Ancillary Services - adjusted to billing time periods.  Transmission billed at retail tariff level.</t>
  </si>
  <si>
    <t>Includes energy and Ancillary Services, generation obligation charged separately - adjusted to billing time periods.</t>
  </si>
  <si>
    <t>Transmission billed at retail tariff level.  In $/MWh.</t>
  </si>
  <si>
    <t>Including Generation Obligation $</t>
  </si>
  <si>
    <t>All-In Average costs @ tansmission nodes =</t>
  </si>
  <si>
    <t>per MWh at tranmission node system (per metered MWh at transmission node)</t>
  </si>
  <si>
    <t>Table #15</t>
  </si>
  <si>
    <t>Ratio of BGS Unit Costs Less Transmission @ customer to All-In Average Cost @ transmission nodes</t>
  </si>
  <si>
    <t>includes energy and Ancillary Services, G&amp;T obligations charged separately - adjusted to billing time periods</t>
  </si>
  <si>
    <t>Table #16</t>
  </si>
  <si>
    <t>Summary of Total BGS Costs by Season</t>
  </si>
  <si>
    <t>Total Costs by Rate - in $1000</t>
  </si>
  <si>
    <t>% of Annual Total $ by Rate</t>
  </si>
  <si>
    <t>Total Costs - in $1000</t>
  </si>
  <si>
    <t>% of Annual Total $</t>
  </si>
  <si>
    <t xml:space="preserve">         If total $ were split on a per MWh basis (on transmission node MWhs):</t>
  </si>
  <si>
    <t>Ratio to All-In Cost</t>
  </si>
  <si>
    <t>per MWh @ transmission nodes</t>
  </si>
  <si>
    <t>Table #17</t>
  </si>
  <si>
    <t>Summary of Total BGS Costs by Season - Less Transmission</t>
  </si>
  <si>
    <t>Table #18</t>
  </si>
  <si>
    <t>Forward Energy Prices</t>
  </si>
  <si>
    <t>Zone to Western Hub</t>
  </si>
  <si>
    <t>PJM Forward Prices</t>
  </si>
  <si>
    <t>PJM Forward Prices - Energy Only @ bulk system</t>
  </si>
  <si>
    <t>Basis Differential</t>
  </si>
  <si>
    <t>(incl basis differential)</t>
  </si>
  <si>
    <t>Off/On Peak</t>
  </si>
  <si>
    <r>
      <t xml:space="preserve"> </t>
    </r>
    <r>
      <rPr>
        <i/>
        <sz val="10"/>
        <rFont val="Arial"/>
        <family val="2"/>
      </rPr>
      <t>in $/MWh</t>
    </r>
  </si>
  <si>
    <t>LMP ratio</t>
  </si>
  <si>
    <t>NYISO Forward Prices - Energy Only @ bulk system</t>
  </si>
  <si>
    <t>Weighted Average Forward Prices - Energy Only @ bulk</t>
  </si>
  <si>
    <t>PJM</t>
  </si>
  <si>
    <t>NYISO</t>
  </si>
  <si>
    <t>Table #19</t>
  </si>
  <si>
    <t>Generation Capacity Prices ($/MW/Day)</t>
  </si>
  <si>
    <t>PJM Base</t>
  </si>
  <si>
    <t>Weighted</t>
  </si>
  <si>
    <t xml:space="preserve"> Capacity</t>
  </si>
  <si>
    <t>Average</t>
  </si>
  <si>
    <t>$/kW/mo</t>
  </si>
  <si>
    <t>$/MW/mo</t>
  </si>
  <si>
    <t>Days</t>
  </si>
  <si>
    <t>Oct</t>
  </si>
  <si>
    <t>Nov</t>
  </si>
  <si>
    <t>Dec</t>
  </si>
  <si>
    <t>Jan</t>
  </si>
  <si>
    <t>Feb</t>
  </si>
  <si>
    <t>Mar</t>
  </si>
  <si>
    <t>Table #20</t>
  </si>
  <si>
    <t>Apr</t>
  </si>
  <si>
    <t xml:space="preserve">PJM Ancillary </t>
  </si>
  <si>
    <t xml:space="preserve">NYISO Ancillary </t>
  </si>
  <si>
    <t>Renewable</t>
  </si>
  <si>
    <t xml:space="preserve">Services </t>
  </si>
  <si>
    <t>Power Cost</t>
  </si>
  <si>
    <t>Assumptions:</t>
  </si>
  <si>
    <t>Gen Cost =</t>
  </si>
  <si>
    <t>per MW-day in summer</t>
  </si>
  <si>
    <t>RECO RFP MW</t>
  </si>
  <si>
    <t>per MW-day in winter</t>
  </si>
  <si>
    <t>Tranch MW</t>
  </si>
  <si>
    <t>Trans cost =</t>
  </si>
  <si>
    <t>RFP %</t>
  </si>
  <si>
    <t>Analysis time period =</t>
  </si>
  <si>
    <t>summer months</t>
  </si>
  <si>
    <t>winter months</t>
  </si>
  <si>
    <t>RECO Avg.x'mission</t>
  </si>
  <si>
    <t>$/MWh</t>
  </si>
  <si>
    <t>Ancillary Services =</t>
  </si>
  <si>
    <t>Cen/West x'mission cont</t>
  </si>
  <si>
    <t>Energy Costs =</t>
  </si>
  <si>
    <t>Actual RECO x'mission</t>
  </si>
  <si>
    <t>Usage patterns =</t>
  </si>
  <si>
    <t>Obligations =</t>
  </si>
  <si>
    <t>Losses =</t>
  </si>
  <si>
    <t>Per RECO's Third Party Supplier Agreement adjusted for PJM 500kV losses and inadvertent energy.</t>
  </si>
  <si>
    <t>PJM Time Periods =</t>
  </si>
  <si>
    <t xml:space="preserve">PJM trading time periods - 7 AM to 11 PM weekdays, local time, x NERC </t>
  </si>
  <si>
    <t>Holidays - New Year's, Memorial, 4th of July, Labor Day, Thanksgiving &amp; Christmas</t>
  </si>
  <si>
    <t>RECO Billing time periods =</t>
  </si>
  <si>
    <t>as per specific rate schedule</t>
  </si>
  <si>
    <t>No Longer Used</t>
  </si>
  <si>
    <t>Table #21</t>
  </si>
  <si>
    <t>Determination of Retail Rates to be Charged to BGS Customers</t>
  </si>
  <si>
    <t>All-In Average costs @ bulk system =</t>
  </si>
  <si>
    <t>* Price from Table A (which does not include</t>
  </si>
  <si>
    <t>Less Transmission</t>
  </si>
  <si>
    <t>transmission for the Central/Western Division).</t>
  </si>
  <si>
    <t xml:space="preserve">BGS Cost </t>
  </si>
  <si>
    <t>Central/West transmission contribution to weighted</t>
  </si>
  <si>
    <t>Retail BGS Rates (excl SUT) (¢/kWh)</t>
  </si>
  <si>
    <t>All kWh (¢/kWh)</t>
  </si>
  <si>
    <t>Peak kWh (¢/kWh)</t>
  </si>
  <si>
    <t>Off-Peak kWh (¢/kWh)</t>
  </si>
  <si>
    <t>Demand Charge ($/kW) 1st 5kW</t>
  </si>
  <si>
    <t>Demand Charge ($/kW) &gt; 5 kW</t>
  </si>
  <si>
    <t>Retail BGS Rates (incl SUT) (¢/kWh)</t>
  </si>
  <si>
    <t>SUT @</t>
  </si>
  <si>
    <t>Table #21A</t>
  </si>
  <si>
    <r>
      <t>Determination of Retail Rates to be Charged to BGS Customers</t>
    </r>
    <r>
      <rPr>
        <b/>
        <i/>
        <sz val="8.6999999999999993"/>
        <rFont val="Arial"/>
        <family val="2"/>
      </rPr>
      <t xml:space="preserve"> (INCLUDING RETAIL TRANSMISSION RATES)</t>
    </r>
  </si>
  <si>
    <t>Transmission Rates (excl SUT)</t>
  </si>
  <si>
    <t>Cents/kWh</t>
  </si>
  <si>
    <t>Summer $/kW</t>
  </si>
  <si>
    <t>Winter $/kW</t>
  </si>
  <si>
    <t>Retail Shopping Credits (BGS and Transmission Rates) (excl SUT) (¢/kWh)</t>
  </si>
  <si>
    <t>Demand Charge ($/kW)</t>
  </si>
  <si>
    <t>Table #22</t>
  </si>
  <si>
    <t>Reconciliation of Customer Revenue and Supplier Payments</t>
  </si>
  <si>
    <t>Assumed Winning Bid Price =</t>
  </si>
  <si>
    <t>Payment Ratio - Summer =</t>
  </si>
  <si>
    <t>Payment Ratio - Winter =</t>
  </si>
  <si>
    <t>Supplier Price - Summer =</t>
  </si>
  <si>
    <t>Supplier Price - Winter =</t>
  </si>
  <si>
    <t>Total BGS Revenue (Excl SUT) - in $1000</t>
  </si>
  <si>
    <t>Total Supplier Payment - in $1000</t>
  </si>
  <si>
    <t>Less Transmission Credits</t>
  </si>
  <si>
    <t>Net BGS Cost</t>
  </si>
  <si>
    <t>Differences</t>
  </si>
  <si>
    <t>ROCKLAND ELECTRIC COMPANY</t>
  </si>
  <si>
    <t>Table A</t>
  </si>
  <si>
    <t>Weighted Average Price Calculation</t>
  </si>
  <si>
    <t>Auction</t>
  </si>
  <si>
    <t>Line #</t>
  </si>
  <si>
    <t>Specific BGS-FP Auction &gt;&gt;</t>
  </si>
  <si>
    <t>36 Month</t>
  </si>
  <si>
    <t>Notes:</t>
  </si>
  <si>
    <t>Tranches</t>
  </si>
  <si>
    <t>From then-current auction</t>
  </si>
  <si>
    <t>2(a)</t>
  </si>
  <si>
    <t>Winning Bid Price (¢/kWh)*</t>
  </si>
  <si>
    <t>2(b)</t>
  </si>
  <si>
    <t>Capacity Proxy Price True-up - in (¢/kWh)*</t>
  </si>
  <si>
    <t>Entered After 2024 BGS Auction</t>
  </si>
  <si>
    <t>2(C)</t>
  </si>
  <si>
    <t xml:space="preserve"> = 2(a) + 2(b)</t>
  </si>
  <si>
    <t>Transmission (¢/kWh)</t>
  </si>
  <si>
    <t>Average transmission cost included in bid for existing tranches only</t>
  </si>
  <si>
    <t>BGS (¢/kWh)</t>
  </si>
  <si>
    <t xml:space="preserve">= 2(a) + 2(b) </t>
  </si>
  <si>
    <t>Weighted Avg BGS</t>
  </si>
  <si>
    <t>= (1) / Total Tranches * (3)</t>
  </si>
  <si>
    <t>Weighted Avg Trans</t>
  </si>
  <si>
    <t>Weighted Avg Total Price (¢/kWh)</t>
  </si>
  <si>
    <t>Seasonal Payment Factors</t>
  </si>
  <si>
    <t xml:space="preserve">                           Summer</t>
  </si>
  <si>
    <t>**</t>
  </si>
  <si>
    <t>From then-current Bid Factor Spreadsheet</t>
  </si>
  <si>
    <t xml:space="preserve">                           Winter</t>
  </si>
  <si>
    <t>Applicable Customer Usage @ transmission nodes</t>
  </si>
  <si>
    <t>(Eastern Division)</t>
  </si>
  <si>
    <t xml:space="preserve">                           Summer MWh</t>
  </si>
  <si>
    <t xml:space="preserve">                           Winter MWh</t>
  </si>
  <si>
    <t>Total Cost</t>
  </si>
  <si>
    <t>= (1) / Total Tranches * (3) / 100 * (6) * (8) * 1,000</t>
  </si>
  <si>
    <t>= (1) / Total Tranches * (3) / 100* (7) * (9) * 1,000</t>
  </si>
  <si>
    <t>= (11) + (12)</t>
  </si>
  <si>
    <t>Average Cost (NJ Statewide Auction)</t>
  </si>
  <si>
    <t>= sum(line 11) / (8) / 1000 * 100  rounded to 3 decimal places</t>
  </si>
  <si>
    <t>= sum(line 12) / (9) / 1000 * 100  rounded to 3 decimal places</t>
  </si>
  <si>
    <t>= sum(line 13) / (10) / 1000 * 100  rounded to 3 decimal places</t>
  </si>
  <si>
    <t>Average Cost (Including RECO RFP)</t>
  </si>
  <si>
    <t>BGS</t>
  </si>
  <si>
    <t>RECO</t>
  </si>
  <si>
    <t>RFP</t>
  </si>
  <si>
    <t>Includes RECO RFP equivalent tranches</t>
  </si>
  <si>
    <t>Price ¢/kWh</t>
  </si>
  <si>
    <t>Transmission</t>
  </si>
  <si>
    <t>= (19) - (20)</t>
  </si>
  <si>
    <t>= (17) / Total Tranches * (18)</t>
  </si>
  <si>
    <t>= (17) / Total Tranches * (19)</t>
  </si>
  <si>
    <t>Weighted Avg Total Price</t>
  </si>
  <si>
    <t>= (19)</t>
  </si>
  <si>
    <t>*  Includes Impact of PJM Marginal Losses</t>
  </si>
  <si>
    <t>** Auction results set to 1.0 to avoid using an atypical result from the current 12-month forward prices.</t>
  </si>
  <si>
    <t>Table B</t>
  </si>
  <si>
    <t>(from Table 15 of Bid Factor Spreadsheet)</t>
  </si>
  <si>
    <t>includes energy, G&amp;T obligations, and Ancillary Services - adjusted to billing time periods</t>
  </si>
  <si>
    <t>Table C</t>
  </si>
  <si>
    <t>Determination of Preliminary Retail Rates to be Charged to BGS Customers</t>
  </si>
  <si>
    <t>All-In Average costs @ Trans node =</t>
  </si>
  <si>
    <t>/MWh*</t>
  </si>
  <si>
    <t>/MWh**</t>
  </si>
  <si>
    <t>Demand Charge ($/kW)&gt; 5 kW</t>
  </si>
  <si>
    <t>Table D</t>
  </si>
  <si>
    <t>Calculation of Rate Adjustment Factors</t>
  </si>
  <si>
    <t>Total Supplier Payments - in $1000</t>
  </si>
  <si>
    <t>Eastern Division</t>
  </si>
  <si>
    <t>Net BGS</t>
  </si>
  <si>
    <t>Central/Western Division</t>
  </si>
  <si>
    <t>Total RECO FP</t>
  </si>
  <si>
    <t>Rate</t>
  </si>
  <si>
    <t>Adjustment</t>
  </si>
  <si>
    <t>Revenue</t>
  </si>
  <si>
    <t>Costs</t>
  </si>
  <si>
    <t>Difference</t>
  </si>
  <si>
    <t>Factors</t>
  </si>
  <si>
    <t>Table E</t>
  </si>
  <si>
    <t>Final Retail BGS Rates (¢/kWh)</t>
  </si>
  <si>
    <t>Rates Excluding SUT:</t>
  </si>
  <si>
    <t>Original Rates Excluding SUT (zero Retail Access Adjustment)</t>
  </si>
  <si>
    <t>NA</t>
  </si>
  <si>
    <t>Rates Including SUT:</t>
  </si>
  <si>
    <t>Table F</t>
  </si>
  <si>
    <t>Spreadsheet Error Checking</t>
  </si>
  <si>
    <t>Supplier Payments - in $1000</t>
  </si>
  <si>
    <t>$/kW</t>
  </si>
  <si>
    <t>DETAILS OF RECO RFP AND INPUTS</t>
  </si>
  <si>
    <t>Summary of Usage By Season</t>
  </si>
  <si>
    <t>Sales:</t>
  </si>
  <si>
    <t>Eastern</t>
  </si>
  <si>
    <t>Cen/West</t>
  </si>
  <si>
    <t>Sendout:</t>
  </si>
  <si>
    <t>ORU Budget</t>
  </si>
  <si>
    <t>Total NUG</t>
  </si>
  <si>
    <t>Hedged Energy</t>
  </si>
  <si>
    <t>Unhedged Energy</t>
  </si>
  <si>
    <t>Hedged Capacity</t>
  </si>
  <si>
    <t>Unhedged Capacity</t>
  </si>
  <si>
    <t>Sendout (MWh)</t>
  </si>
  <si>
    <t>Output (MWh)</t>
  </si>
  <si>
    <t>Energy Charge ($/MWh)</t>
  </si>
  <si>
    <t>Total ($)</t>
  </si>
  <si>
    <t>ATC Forward Energy ($/MWh)</t>
  </si>
  <si>
    <t>Charge ($/MWh)</t>
  </si>
  <si>
    <t>Peak Load (MW)</t>
  </si>
  <si>
    <t>Capacity Charge ($/kW-month)</t>
  </si>
  <si>
    <t>Avg Annual Price for RECO RFP</t>
  </si>
  <si>
    <t>At Market NUGS</t>
  </si>
  <si>
    <t>MWh</t>
  </si>
  <si>
    <t>Based on Jun  2024 to May 2025 Forwards @ PJM West as of June 01, 2023</t>
  </si>
  <si>
    <t>Based on Jun 2024 to May 2025 Forwards @ NYISO Zone G and Lower Hudson Valley (LHV) as of June 13,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</si>
</sst>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"/>
    <numFmt numFmtId="166" formatCode="_(&quot;$&quot;* #,##0_);_(&quot;$&quot;* \(#,##0\);_(&quot;$&quot;* &quot;-&quot;??_);_(@_)"/>
    <numFmt numFmtId="167" formatCode="#,##0.000"/>
    <numFmt numFmtId="168" formatCode="#,##0.0"/>
    <numFmt numFmtId="169" formatCode="_(* #,##0_);_(* \(#,##0\);_(* &quot;-&quot;??_);_(@_)"/>
    <numFmt numFmtId="170" formatCode="0.000"/>
    <numFmt numFmtId="171" formatCode="_(&quot;$&quot;* #,##0.000_);_(&quot;$&quot;* \(#,##0.000\);_(&quot;$&quot;* &quot;-&quot;??_);_(@_)"/>
    <numFmt numFmtId="172" formatCode="_(&quot;$&quot;* #,##0.0000_);_(&quot;$&quot;* \(#,##0.0000\);_(&quot;$&quot;* &quot;-&quot;??_);_(@_)"/>
    <numFmt numFmtId="173" formatCode="_(* #,##0.000_);_(* \(#,##0.000\);_(* &quot;-&quot;??_);_(@_)"/>
    <numFmt numFmtId="174" formatCode="_(* #,##0.0000_);_(* \(#,##0.0000\);_(* &quot;-&quot;??_);_(@_)"/>
    <numFmt numFmtId="175" formatCode="0.0000"/>
    <numFmt numFmtId="176" formatCode="&quot;$&quot;#,##0.00"/>
    <numFmt numFmtId="177" formatCode="0.000%"/>
    <numFmt numFmtId="178" formatCode="#,##0.000_);\(#,##0.000\)"/>
    <numFmt numFmtId="179" formatCode="_(* #,##0.000000_);_(* \(#,##0.000000\);_(* &quot;-&quot;??_);_(@_)"/>
    <numFmt numFmtId="180" formatCode="0.00_);\(0.00\)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u/>
      <sz val="10"/>
      <name val="Arial Narrow"/>
      <family val="2"/>
    </font>
    <font>
      <sz val="8"/>
      <name val="Arial"/>
      <family val="2"/>
    </font>
    <font>
      <b/>
      <i/>
      <sz val="8.6999999999999993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u val="singleAccounting"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7">
    <xf numFmtId="0" fontId="0" fillId="0" borderId="0" xfId="0"/>
    <xf numFmtId="1" fontId="4" fillId="0" borderId="0" xfId="1" applyNumberFormat="1" applyFont="1" applyFill="1"/>
    <xf numFmtId="10" fontId="1" fillId="0" borderId="0" xfId="3" quotePrefix="1" applyNumberFormat="1" applyFont="1" applyFill="1"/>
    <xf numFmtId="164" fontId="1" fillId="0" borderId="0" xfId="3" quotePrefix="1" applyNumberFormat="1" applyFont="1" applyFill="1"/>
    <xf numFmtId="9" fontId="1" fillId="0" borderId="0" xfId="3" quotePrefix="1" applyFont="1" applyFill="1"/>
    <xf numFmtId="10" fontId="1" fillId="0" borderId="0" xfId="3" applyNumberFormat="1" applyFont="1" applyFill="1"/>
    <xf numFmtId="9" fontId="1" fillId="0" borderId="0" xfId="3" applyFont="1" applyFill="1"/>
    <xf numFmtId="9" fontId="7" fillId="0" borderId="0" xfId="3" applyFont="1" applyFill="1"/>
    <xf numFmtId="9" fontId="1" fillId="0" borderId="0" xfId="3" quotePrefix="1" applyFont="1" applyFill="1" applyAlignment="1">
      <alignment horizontal="center"/>
    </xf>
    <xf numFmtId="164" fontId="1" fillId="0" borderId="0" xfId="3" quotePrefix="1" applyNumberFormat="1" applyFont="1" applyFill="1" applyAlignment="1">
      <alignment horizontal="right"/>
    </xf>
    <xf numFmtId="44" fontId="1" fillId="0" borderId="0" xfId="2" quotePrefix="1" applyFont="1" applyFill="1"/>
    <xf numFmtId="166" fontId="1" fillId="0" borderId="0" xfId="2" applyNumberFormat="1" applyFont="1" applyFill="1" applyBorder="1"/>
    <xf numFmtId="44" fontId="1" fillId="0" borderId="0" xfId="2" applyFont="1" applyFill="1"/>
    <xf numFmtId="166" fontId="1" fillId="0" borderId="0" xfId="2" quotePrefix="1" applyNumberFormat="1" applyFont="1" applyFill="1"/>
    <xf numFmtId="166" fontId="1" fillId="0" borderId="0" xfId="2" applyNumberFormat="1" applyFont="1" applyFill="1"/>
    <xf numFmtId="43" fontId="1" fillId="0" borderId="0" xfId="1" applyFont="1" applyFill="1"/>
    <xf numFmtId="7" fontId="1" fillId="0" borderId="0" xfId="2" applyNumberFormat="1" applyFont="1" applyFill="1"/>
    <xf numFmtId="44" fontId="1" fillId="0" borderId="0" xfId="2" quotePrefix="1" applyFont="1" applyFill="1" applyAlignment="1">
      <alignment horizontal="left"/>
    </xf>
    <xf numFmtId="171" fontId="1" fillId="0" borderId="0" xfId="2" quotePrefix="1" applyNumberFormat="1" applyFont="1" applyFill="1"/>
    <xf numFmtId="171" fontId="12" fillId="0" borderId="0" xfId="2" quotePrefix="1" applyNumberFormat="1" applyFont="1" applyFill="1"/>
    <xf numFmtId="44" fontId="12" fillId="0" borderId="0" xfId="2" applyFont="1" applyFill="1"/>
    <xf numFmtId="166" fontId="1" fillId="0" borderId="0" xfId="2" quotePrefix="1" applyNumberFormat="1" applyFont="1" applyFill="1" applyAlignment="1">
      <alignment horizontal="left"/>
    </xf>
    <xf numFmtId="173" fontId="4" fillId="0" borderId="0" xfId="1" quotePrefix="1" applyNumberFormat="1" applyFont="1" applyFill="1" applyBorder="1"/>
    <xf numFmtId="43" fontId="1" fillId="0" borderId="0" xfId="1" quotePrefix="1" applyFont="1" applyFill="1" applyBorder="1"/>
    <xf numFmtId="43" fontId="1" fillId="0" borderId="0" xfId="1" quotePrefix="1" applyFont="1" applyFill="1"/>
    <xf numFmtId="43" fontId="4" fillId="0" borderId="0" xfId="1" quotePrefix="1" applyFont="1" applyFill="1" applyBorder="1"/>
    <xf numFmtId="44" fontId="4" fillId="0" borderId="0" xfId="2" quotePrefix="1" applyFont="1" applyFill="1" applyBorder="1"/>
    <xf numFmtId="173" fontId="1" fillId="0" borderId="0" xfId="1" quotePrefix="1" applyNumberFormat="1" applyFont="1" applyFill="1" applyBorder="1"/>
    <xf numFmtId="174" fontId="4" fillId="0" borderId="0" xfId="1" quotePrefix="1" applyNumberFormat="1" applyFont="1" applyFill="1"/>
    <xf numFmtId="173" fontId="1" fillId="0" borderId="0" xfId="1" quotePrefix="1" applyNumberFormat="1" applyFont="1" applyFill="1"/>
    <xf numFmtId="43" fontId="4" fillId="0" borderId="0" xfId="1" quotePrefix="1" applyFont="1" applyFill="1"/>
    <xf numFmtId="173" fontId="4" fillId="0" borderId="0" xfId="1" quotePrefix="1" applyNumberFormat="1" applyFont="1" applyFill="1"/>
    <xf numFmtId="166" fontId="1" fillId="0" borderId="0" xfId="3" applyNumberFormat="1" applyFont="1" applyFill="1"/>
    <xf numFmtId="174" fontId="4" fillId="0" borderId="0" xfId="1" applyNumberFormat="1" applyFont="1" applyFill="1"/>
    <xf numFmtId="43" fontId="4" fillId="0" borderId="0" xfId="1" applyFont="1" applyFill="1"/>
    <xf numFmtId="9" fontId="1" fillId="0" borderId="0" xfId="1" applyNumberFormat="1" applyFont="1" applyFill="1"/>
    <xf numFmtId="164" fontId="10" fillId="0" borderId="0" xfId="3" applyNumberFormat="1" applyFont="1" applyFill="1"/>
    <xf numFmtId="43" fontId="1" fillId="0" borderId="0" xfId="2" applyNumberFormat="1" applyFont="1" applyFill="1"/>
    <xf numFmtId="7" fontId="1" fillId="0" borderId="0" xfId="3" applyNumberFormat="1" applyFont="1" applyFill="1"/>
    <xf numFmtId="169" fontId="1" fillId="0" borderId="0" xfId="1" applyNumberFormat="1" applyFont="1" applyFill="1"/>
    <xf numFmtId="179" fontId="1" fillId="0" borderId="0" xfId="1" quotePrefix="1" applyNumberFormat="1" applyFont="1" applyFill="1"/>
    <xf numFmtId="174" fontId="1" fillId="0" borderId="0" xfId="1" quotePrefix="1" applyNumberFormat="1" applyFont="1" applyFill="1"/>
    <xf numFmtId="166" fontId="10" fillId="0" borderId="0" xfId="2" applyNumberFormat="1" applyFont="1" applyFill="1"/>
    <xf numFmtId="166" fontId="10" fillId="0" borderId="0" xfId="2" quotePrefix="1" applyNumberFormat="1" applyFont="1" applyFill="1"/>
    <xf numFmtId="177" fontId="8" fillId="0" borderId="0" xfId="3" applyNumberFormat="1" applyFont="1" applyFill="1"/>
    <xf numFmtId="43" fontId="19" fillId="0" borderId="0" xfId="1" applyFont="1" applyFill="1" applyAlignment="1">
      <alignment horizontal="right"/>
    </xf>
    <xf numFmtId="169" fontId="1" fillId="0" borderId="0" xfId="1" applyNumberFormat="1" applyFont="1" applyFill="1" applyBorder="1" applyAlignment="1">
      <alignment horizontal="right"/>
    </xf>
    <xf numFmtId="169" fontId="1" fillId="0" borderId="9" xfId="1" applyNumberFormat="1" applyFont="1" applyFill="1" applyBorder="1" applyAlignment="1">
      <alignment horizontal="right"/>
    </xf>
    <xf numFmtId="169" fontId="4" fillId="0" borderId="19" xfId="1" applyNumberFormat="1" applyFont="1" applyFill="1" applyBorder="1" applyAlignment="1">
      <alignment horizontal="right"/>
    </xf>
    <xf numFmtId="43" fontId="1" fillId="0" borderId="8" xfId="1" quotePrefix="1" applyFont="1" applyFill="1" applyBorder="1"/>
    <xf numFmtId="0" fontId="1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0" xfId="0" applyFont="1" applyFill="1"/>
    <xf numFmtId="0" fontId="3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4" fillId="0" borderId="0" xfId="0" quotePrefix="1" applyFont="1" applyFill="1"/>
    <xf numFmtId="39" fontId="1" fillId="0" borderId="0" xfId="0" quotePrefix="1" applyNumberFormat="1" applyFont="1" applyFill="1"/>
    <xf numFmtId="0" fontId="7" fillId="0" borderId="0" xfId="0" applyFont="1" applyFill="1"/>
    <xf numFmtId="0" fontId="4" fillId="0" borderId="0" xfId="0" quotePrefix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7" fillId="0" borderId="0" xfId="0" quotePrefix="1" applyFont="1" applyFill="1"/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7" fontId="1" fillId="0" borderId="0" xfId="0" applyNumberFormat="1" applyFont="1" applyFill="1"/>
    <xf numFmtId="10" fontId="1" fillId="0" borderId="0" xfId="0" applyNumberFormat="1" applyFont="1" applyFill="1"/>
    <xf numFmtId="0" fontId="7" fillId="0" borderId="0" xfId="0" quotePrefix="1" applyFont="1" applyFill="1" applyAlignment="1">
      <alignment horizontal="center" wrapText="1"/>
    </xf>
    <xf numFmtId="17" fontId="4" fillId="0" borderId="0" xfId="0" applyNumberFormat="1" applyFont="1" applyFill="1"/>
    <xf numFmtId="0" fontId="4" fillId="0" borderId="0" xfId="0" applyFont="1" applyFill="1"/>
    <xf numFmtId="17" fontId="7" fillId="0" borderId="0" xfId="0" quotePrefix="1" applyNumberFormat="1" applyFont="1" applyFill="1" applyAlignment="1">
      <alignment horizontal="left"/>
    </xf>
    <xf numFmtId="0" fontId="9" fillId="0" borderId="0" xfId="0" applyFont="1" applyFill="1" applyAlignment="1">
      <alignment horizontal="right"/>
    </xf>
    <xf numFmtId="3" fontId="1" fillId="0" borderId="0" xfId="0" applyNumberFormat="1" applyFont="1" applyFill="1"/>
    <xf numFmtId="0" fontId="1" fillId="0" borderId="0" xfId="0" applyFont="1" applyFill="1" applyAlignment="1">
      <alignment horizontal="right"/>
    </xf>
    <xf numFmtId="3" fontId="1" fillId="0" borderId="0" xfId="0" quotePrefix="1" applyNumberFormat="1" applyFont="1" applyFill="1"/>
    <xf numFmtId="0" fontId="1" fillId="0" borderId="0" xfId="0" quotePrefix="1" applyFont="1" applyFill="1" applyAlignment="1">
      <alignment horizontal="right"/>
    </xf>
    <xf numFmtId="3" fontId="10" fillId="0" borderId="0" xfId="0" applyNumberFormat="1" applyFont="1" applyFill="1"/>
    <xf numFmtId="17" fontId="1" fillId="0" borderId="0" xfId="0" applyNumberFormat="1" applyFont="1" applyFill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8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4" xfId="0" applyFont="1" applyFill="1" applyBorder="1"/>
    <xf numFmtId="0" fontId="4" fillId="0" borderId="5" xfId="0" applyFont="1" applyFill="1" applyBorder="1" applyAlignment="1">
      <alignment horizontal="center"/>
    </xf>
    <xf numFmtId="3" fontId="1" fillId="0" borderId="4" xfId="0" applyNumberFormat="1" applyFont="1" applyFill="1" applyBorder="1"/>
    <xf numFmtId="4" fontId="1" fillId="0" borderId="0" xfId="0" applyNumberFormat="1" applyFont="1" applyFill="1"/>
    <xf numFmtId="3" fontId="1" fillId="0" borderId="0" xfId="0" quotePrefix="1" applyNumberFormat="1" applyFont="1" applyFill="1" applyAlignment="1">
      <alignment horizontal="right"/>
    </xf>
    <xf numFmtId="165" fontId="1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9" fillId="0" borderId="0" xfId="0" applyFont="1" applyFill="1"/>
    <xf numFmtId="17" fontId="1" fillId="0" borderId="0" xfId="0" applyNumberFormat="1" applyFont="1" applyFill="1" applyAlignment="1">
      <alignment horizontal="right"/>
    </xf>
    <xf numFmtId="44" fontId="1" fillId="0" borderId="0" xfId="0" applyNumberFormat="1" applyFont="1" applyFill="1"/>
    <xf numFmtId="166" fontId="1" fillId="0" borderId="0" xfId="0" applyNumberFormat="1" applyFont="1" applyFill="1"/>
    <xf numFmtId="39" fontId="1" fillId="0" borderId="0" xfId="0" applyNumberFormat="1" applyFont="1" applyFill="1"/>
    <xf numFmtId="14" fontId="1" fillId="0" borderId="0" xfId="0" applyNumberFormat="1" applyFont="1" applyFill="1"/>
    <xf numFmtId="167" fontId="1" fillId="0" borderId="0" xfId="0" applyNumberFormat="1" applyFont="1" applyFill="1"/>
    <xf numFmtId="168" fontId="1" fillId="0" borderId="0" xfId="0" applyNumberFormat="1" applyFont="1" applyFill="1"/>
    <xf numFmtId="168" fontId="4" fillId="0" borderId="0" xfId="0" applyNumberFormat="1" applyFont="1" applyFill="1"/>
    <xf numFmtId="169" fontId="1" fillId="0" borderId="0" xfId="0" applyNumberFormat="1" applyFont="1" applyFill="1"/>
    <xf numFmtId="168" fontId="1" fillId="0" borderId="0" xfId="0" applyNumberFormat="1" applyFont="1" applyFill="1" applyAlignment="1">
      <alignment horizontal="right"/>
    </xf>
    <xf numFmtId="0" fontId="1" fillId="0" borderId="0" xfId="0" quotePrefix="1" applyFont="1" applyFill="1"/>
    <xf numFmtId="43" fontId="1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170" fontId="1" fillId="0" borderId="0" xfId="0" applyNumberFormat="1" applyFont="1" applyFill="1"/>
    <xf numFmtId="7" fontId="1" fillId="0" borderId="0" xfId="0" applyNumberFormat="1" applyFont="1" applyFill="1"/>
    <xf numFmtId="5" fontId="1" fillId="0" borderId="0" xfId="0" applyNumberFormat="1" applyFont="1" applyFill="1"/>
    <xf numFmtId="0" fontId="10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right"/>
    </xf>
    <xf numFmtId="171" fontId="1" fillId="0" borderId="0" xfId="0" applyNumberFormat="1" applyFont="1" applyFill="1"/>
    <xf numFmtId="0" fontId="10" fillId="0" borderId="0" xfId="0" applyFont="1" applyFill="1" applyAlignment="1">
      <alignment horizontal="left"/>
    </xf>
    <xf numFmtId="0" fontId="8" fillId="0" borderId="0" xfId="0" applyFont="1" applyFill="1"/>
    <xf numFmtId="0" fontId="11" fillId="0" borderId="0" xfId="0" applyFont="1" applyFill="1"/>
    <xf numFmtId="0" fontId="12" fillId="0" borderId="0" xfId="0" applyFont="1" applyFill="1"/>
    <xf numFmtId="17" fontId="10" fillId="0" borderId="0" xfId="0" applyNumberFormat="1" applyFont="1" applyFill="1" applyAlignment="1">
      <alignment horizontal="left"/>
    </xf>
    <xf numFmtId="0" fontId="10" fillId="0" borderId="4" xfId="0" quotePrefix="1" applyFont="1" applyFill="1" applyBorder="1" applyAlignment="1">
      <alignment horizontal="left"/>
    </xf>
    <xf numFmtId="0" fontId="13" fillId="0" borderId="0" xfId="0" quotePrefix="1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9" fontId="12" fillId="0" borderId="0" xfId="0" applyNumberFormat="1" applyFont="1" applyFill="1"/>
    <xf numFmtId="3" fontId="12" fillId="0" borderId="0" xfId="0" quotePrefix="1" applyNumberFormat="1" applyFont="1" applyFill="1"/>
    <xf numFmtId="3" fontId="12" fillId="0" borderId="0" xfId="0" applyNumberFormat="1" applyFont="1" applyFill="1"/>
    <xf numFmtId="4" fontId="12" fillId="0" borderId="0" xfId="0" applyNumberFormat="1" applyFont="1" applyFill="1"/>
    <xf numFmtId="0" fontId="13" fillId="0" borderId="0" xfId="0" applyFont="1" applyFill="1" applyAlignment="1">
      <alignment horizontal="left"/>
    </xf>
    <xf numFmtId="0" fontId="12" fillId="0" borderId="0" xfId="0" quotePrefix="1" applyFont="1" applyFill="1"/>
    <xf numFmtId="44" fontId="12" fillId="0" borderId="0" xfId="0" applyNumberFormat="1" applyFont="1" applyFill="1"/>
    <xf numFmtId="166" fontId="1" fillId="0" borderId="6" xfId="0" applyNumberFormat="1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3" fontId="1" fillId="0" borderId="9" xfId="0" applyNumberFormat="1" applyFont="1" applyFill="1" applyBorder="1"/>
    <xf numFmtId="0" fontId="1" fillId="0" borderId="10" xfId="0" applyFont="1" applyFill="1" applyBorder="1"/>
    <xf numFmtId="3" fontId="1" fillId="0" borderId="11" xfId="0" applyNumberFormat="1" applyFont="1" applyFill="1" applyBorder="1"/>
    <xf numFmtId="172" fontId="1" fillId="0" borderId="0" xfId="0" applyNumberFormat="1" applyFont="1" applyFill="1"/>
    <xf numFmtId="0" fontId="4" fillId="0" borderId="0" xfId="0" quotePrefix="1" applyFont="1" applyFill="1" applyAlignment="1">
      <alignment horizontal="right"/>
    </xf>
    <xf numFmtId="0" fontId="4" fillId="0" borderId="4" xfId="0" applyFont="1" applyFill="1" applyBorder="1"/>
    <xf numFmtId="171" fontId="4" fillId="0" borderId="0" xfId="0" applyNumberFormat="1" applyFont="1" applyFill="1"/>
    <xf numFmtId="17" fontId="1" fillId="0" borderId="0" xfId="0" quotePrefix="1" applyNumberFormat="1" applyFont="1" applyFill="1" applyAlignment="1">
      <alignment horizontal="right"/>
    </xf>
    <xf numFmtId="44" fontId="4" fillId="0" borderId="0" xfId="0" applyNumberFormat="1" applyFont="1" applyFill="1"/>
    <xf numFmtId="0" fontId="1" fillId="0" borderId="4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left"/>
    </xf>
    <xf numFmtId="17" fontId="10" fillId="0" borderId="0" xfId="0" quotePrefix="1" applyNumberFormat="1" applyFont="1" applyFill="1" applyAlignment="1">
      <alignment horizontal="left"/>
    </xf>
    <xf numFmtId="0" fontId="9" fillId="0" borderId="0" xfId="0" quotePrefix="1" applyFont="1" applyFill="1" applyAlignment="1">
      <alignment horizontal="right"/>
    </xf>
    <xf numFmtId="173" fontId="4" fillId="0" borderId="0" xfId="0" applyNumberFormat="1" applyFont="1" applyFill="1"/>
    <xf numFmtId="173" fontId="1" fillId="0" borderId="0" xfId="0" applyNumberFormat="1" applyFont="1" applyFill="1"/>
    <xf numFmtId="166" fontId="1" fillId="0" borderId="0" xfId="0" quotePrefix="1" applyNumberFormat="1" applyFont="1" applyFill="1" applyAlignment="1">
      <alignment horizontal="left"/>
    </xf>
    <xf numFmtId="0" fontId="1" fillId="0" borderId="9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9" fillId="0" borderId="5" xfId="0" applyFont="1" applyFill="1" applyBorder="1" applyAlignment="1">
      <alignment horizontal="right"/>
    </xf>
    <xf numFmtId="175" fontId="1" fillId="0" borderId="0" xfId="0" applyNumberFormat="1" applyFont="1" applyFill="1"/>
    <xf numFmtId="4" fontId="1" fillId="0" borderId="5" xfId="0" applyNumberFormat="1" applyFont="1" applyFill="1" applyBorder="1"/>
    <xf numFmtId="164" fontId="1" fillId="0" borderId="0" xfId="0" applyNumberFormat="1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7" fontId="1" fillId="0" borderId="0" xfId="0" applyNumberFormat="1" applyFont="1" applyFill="1" applyAlignment="1">
      <alignment horizontal="right"/>
    </xf>
    <xf numFmtId="0" fontId="15" fillId="0" borderId="6" xfId="0" applyFont="1" applyFill="1" applyBorder="1"/>
    <xf numFmtId="2" fontId="1" fillId="0" borderId="12" xfId="0" applyNumberFormat="1" applyFont="1" applyFill="1" applyBorder="1"/>
    <xf numFmtId="0" fontId="15" fillId="0" borderId="8" xfId="0" applyFont="1" applyFill="1" applyBorder="1"/>
    <xf numFmtId="2" fontId="1" fillId="0" borderId="0" xfId="0" applyNumberFormat="1" applyFont="1" applyFill="1"/>
    <xf numFmtId="176" fontId="1" fillId="0" borderId="0" xfId="0" applyNumberFormat="1" applyFont="1" applyFill="1"/>
    <xf numFmtId="0" fontId="15" fillId="0" borderId="10" xfId="0" applyFont="1" applyFill="1" applyBorder="1"/>
    <xf numFmtId="2" fontId="1" fillId="0" borderId="13" xfId="0" applyNumberFormat="1" applyFont="1" applyFill="1" applyBorder="1"/>
    <xf numFmtId="0" fontId="1" fillId="0" borderId="11" xfId="0" applyFont="1" applyFill="1" applyBorder="1"/>
    <xf numFmtId="0" fontId="15" fillId="0" borderId="0" xfId="0" applyFont="1" applyFill="1"/>
    <xf numFmtId="0" fontId="4" fillId="0" borderId="14" xfId="0" applyFont="1" applyFill="1" applyBorder="1" applyAlignment="1">
      <alignment horizontal="left"/>
    </xf>
    <xf numFmtId="0" fontId="1" fillId="0" borderId="14" xfId="0" applyFont="1" applyFill="1" applyBorder="1"/>
    <xf numFmtId="44" fontId="8" fillId="0" borderId="0" xfId="0" quotePrefix="1" applyNumberFormat="1" applyFont="1" applyFill="1"/>
    <xf numFmtId="44" fontId="10" fillId="0" borderId="0" xfId="0" applyNumberFormat="1" applyFont="1" applyFill="1"/>
    <xf numFmtId="44" fontId="15" fillId="0" borderId="0" xfId="0" applyNumberFormat="1" applyFont="1" applyFill="1"/>
    <xf numFmtId="176" fontId="1" fillId="0" borderId="0" xfId="0" applyNumberFormat="1" applyFont="1" applyFill="1" applyAlignment="1">
      <alignment horizontal="left"/>
    </xf>
    <xf numFmtId="0" fontId="10" fillId="0" borderId="0" xfId="0" applyFont="1" applyFill="1"/>
    <xf numFmtId="177" fontId="1" fillId="0" borderId="0" xfId="0" applyNumberFormat="1" applyFont="1" applyFill="1"/>
    <xf numFmtId="178" fontId="1" fillId="0" borderId="0" xfId="0" applyNumberFormat="1" applyFont="1" applyFill="1"/>
    <xf numFmtId="170" fontId="1" fillId="0" borderId="0" xfId="0" quotePrefix="1" applyNumberFormat="1" applyFont="1" applyFill="1" applyAlignment="1">
      <alignment horizontal="right"/>
    </xf>
    <xf numFmtId="2" fontId="1" fillId="0" borderId="0" xfId="0" quotePrefix="1" applyNumberFormat="1" applyFont="1" applyFill="1" applyAlignment="1">
      <alignment horizontal="right"/>
    </xf>
    <xf numFmtId="166" fontId="10" fillId="0" borderId="0" xfId="0" applyNumberFormat="1" applyFont="1" applyFill="1"/>
    <xf numFmtId="166" fontId="4" fillId="0" borderId="0" xfId="0" applyNumberFormat="1" applyFont="1" applyFill="1"/>
    <xf numFmtId="166" fontId="10" fillId="0" borderId="0" xfId="0" quotePrefix="1" applyNumberFormat="1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15" fillId="0" borderId="0" xfId="0" quotePrefix="1" applyFont="1" applyFill="1" applyAlignment="1">
      <alignment horizontal="left"/>
    </xf>
    <xf numFmtId="170" fontId="15" fillId="0" borderId="0" xfId="0" applyNumberFormat="1" applyFont="1" applyFill="1"/>
    <xf numFmtId="170" fontId="18" fillId="0" borderId="0" xfId="0" applyNumberFormat="1" applyFont="1" applyFill="1"/>
    <xf numFmtId="9" fontId="15" fillId="0" borderId="0" xfId="3" applyFont="1" applyFill="1" applyAlignment="1">
      <alignment horizontal="right"/>
    </xf>
    <xf numFmtId="175" fontId="15" fillId="0" borderId="0" xfId="0" applyNumberFormat="1" applyFont="1" applyFill="1"/>
    <xf numFmtId="0" fontId="15" fillId="0" borderId="0" xfId="0" applyFont="1" applyFill="1" applyAlignment="1">
      <alignment horizontal="right"/>
    </xf>
    <xf numFmtId="3" fontId="15" fillId="0" borderId="0" xfId="0" applyNumberFormat="1" applyFont="1" applyFill="1"/>
    <xf numFmtId="3" fontId="17" fillId="0" borderId="0" xfId="0" applyNumberFormat="1" applyFont="1" applyFill="1"/>
    <xf numFmtId="0" fontId="17" fillId="0" borderId="0" xfId="0" quotePrefix="1" applyFont="1" applyFill="1" applyAlignment="1">
      <alignment horizontal="left"/>
    </xf>
    <xf numFmtId="0" fontId="17" fillId="0" borderId="0" xfId="0" quotePrefix="1" applyFont="1" applyFill="1" applyAlignment="1">
      <alignment horizontal="right"/>
    </xf>
    <xf numFmtId="0" fontId="18" fillId="0" borderId="0" xfId="0" applyFont="1" applyFill="1"/>
    <xf numFmtId="170" fontId="18" fillId="0" borderId="15" xfId="0" applyNumberFormat="1" applyFont="1" applyFill="1" applyBorder="1"/>
    <xf numFmtId="0" fontId="15" fillId="0" borderId="0" xfId="0" applyFont="1" applyFill="1" applyAlignment="1">
      <alignment horizontal="left"/>
    </xf>
    <xf numFmtId="44" fontId="1" fillId="0" borderId="0" xfId="0" quotePrefix="1" applyNumberFormat="1" applyFont="1" applyFill="1"/>
    <xf numFmtId="166" fontId="19" fillId="0" borderId="0" xfId="0" applyNumberFormat="1" applyFont="1" applyFill="1"/>
    <xf numFmtId="178" fontId="1" fillId="0" borderId="0" xfId="0" quotePrefix="1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0" fontId="4" fillId="0" borderId="16" xfId="0" applyFont="1" applyFill="1" applyBorder="1" applyAlignment="1">
      <alignment horizontal="centerContinuous" vertical="center"/>
    </xf>
    <xf numFmtId="0" fontId="4" fillId="0" borderId="17" xfId="0" applyFont="1" applyFill="1" applyBorder="1" applyAlignment="1">
      <alignment horizontal="centerContinuous" vertical="center"/>
    </xf>
    <xf numFmtId="0" fontId="4" fillId="0" borderId="18" xfId="0" applyFont="1" applyFill="1" applyBorder="1" applyAlignment="1">
      <alignment horizontal="centerContinuous" vertical="center"/>
    </xf>
    <xf numFmtId="0" fontId="9" fillId="0" borderId="6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39" fontId="1" fillId="0" borderId="12" xfId="0" applyNumberFormat="1" applyFont="1" applyFill="1" applyBorder="1"/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39" fontId="9" fillId="0" borderId="0" xfId="0" applyNumberFormat="1" applyFont="1" applyFill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" fillId="0" borderId="13" xfId="0" applyFont="1" applyFill="1" applyBorder="1"/>
    <xf numFmtId="39" fontId="1" fillId="0" borderId="13" xfId="0" applyNumberFormat="1" applyFont="1" applyFill="1" applyBorder="1"/>
    <xf numFmtId="0" fontId="20" fillId="0" borderId="0" xfId="0" applyFont="1" applyFill="1"/>
    <xf numFmtId="0" fontId="2" fillId="0" borderId="9" xfId="0" applyFont="1" applyFill="1" applyBorder="1"/>
    <xf numFmtId="0" fontId="20" fillId="0" borderId="15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1" fillId="0" borderId="15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4" fillId="0" borderId="9" xfId="0" applyFont="1" applyFill="1" applyBorder="1"/>
    <xf numFmtId="2" fontId="1" fillId="0" borderId="20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1" xfId="0" applyFont="1" applyFill="1" applyBorder="1"/>
    <xf numFmtId="3" fontId="1" fillId="0" borderId="20" xfId="0" applyNumberFormat="1" applyFont="1" applyFill="1" applyBorder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1" fillId="0" borderId="20" xfId="0" applyNumberFormat="1" applyFont="1" applyFill="1" applyBorder="1" applyAlignment="1">
      <alignment horizontal="center"/>
    </xf>
    <xf numFmtId="38" fontId="1" fillId="0" borderId="0" xfId="0" applyNumberFormat="1" applyFont="1" applyFill="1" applyAlignment="1">
      <alignment horizontal="center"/>
    </xf>
    <xf numFmtId="37" fontId="1" fillId="0" borderId="20" xfId="0" applyNumberFormat="1" applyFont="1" applyFill="1" applyBorder="1" applyAlignment="1">
      <alignment horizontal="center"/>
    </xf>
    <xf numFmtId="38" fontId="1" fillId="0" borderId="20" xfId="0" applyNumberFormat="1" applyFont="1" applyFill="1" applyBorder="1" applyAlignment="1">
      <alignment horizontal="center"/>
    </xf>
    <xf numFmtId="0" fontId="4" fillId="0" borderId="13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/>
    <xf numFmtId="0" fontId="4" fillId="0" borderId="17" xfId="0" applyFont="1" applyFill="1" applyBorder="1" applyAlignment="1">
      <alignment horizontal="center"/>
    </xf>
    <xf numFmtId="0" fontId="1" fillId="0" borderId="18" xfId="0" applyFont="1" applyFill="1" applyBorder="1"/>
    <xf numFmtId="37" fontId="1" fillId="0" borderId="15" xfId="0" applyNumberFormat="1" applyFont="1" applyFill="1" applyBorder="1" applyAlignment="1">
      <alignment horizontal="center"/>
    </xf>
    <xf numFmtId="37" fontId="1" fillId="0" borderId="17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37" fontId="1" fillId="0" borderId="18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0" fontId="9" fillId="0" borderId="0" xfId="0" quotePrefix="1" applyFont="1" applyFill="1" applyAlignment="1">
      <alignment horizontal="left"/>
    </xf>
    <xf numFmtId="37" fontId="1" fillId="0" borderId="0" xfId="0" applyNumberFormat="1" applyFont="1" applyFill="1"/>
    <xf numFmtId="180" fontId="1" fillId="0" borderId="0" xfId="0" applyNumberFormat="1" applyFont="1" applyFill="1"/>
    <xf numFmtId="37" fontId="10" fillId="0" borderId="0" xfId="0" applyNumberFormat="1" applyFont="1" applyFill="1"/>
    <xf numFmtId="180" fontId="10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0" fillId="0" borderId="0" xfId="0" quotePrefix="1" applyFont="1" applyFill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wpp-fp13\ud3\JJanocha\2004%20TUB%20Budget\2004%20Financial%20Reporting\September\2004%20TUB%20Forecast%209&amp;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09fi\datadirs\Forecasting\ORU%20Historical%20Data\NoCustomers\NoCustomersHistory_R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Janocha/JJanocha/NJ%20Restructuring/2000%20Rates/Rate%20Design/2000%20Rat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wpp-fp13\ud3\Documents%20and%20Settings\jjanocha\August%202003%20Rate%20Change\Distribution%20Rates\Discovery\NJBPU-S-RD-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NEW%20JERSEY%20DEFERRAL%20RECOVERY%20CASE%202002/DEFERRAL%20CASE/Work%20Papers/Janocha%20Work%20Papers/2002-2006%20TUB%20Forecast%20Deferral%20Case%20v05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&amp;R%20Rate%20Engineering/PRICING/200%20Reports/2004%204Bs/Aug%2004%20OR%204B%20SCHEDU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ra-dcfs\WORK\O&amp;R%20Rate%20Engineering\PRICING\200%20Reports,%204Bs,%208Bs\8Bs\2006%208Bs\O&amp;R\Dec%2006%20OR%208B%20SCHEDU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Janocha/August%202003%20Rate%20Change/BPU%20Deferral%20Order/2003-2007%20TUB%20Forecast%20Deferral%20Case%20v0801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Janocha/2004%20May%20Board%20Retreat/2004-2008%20TUB%20Forecast%20MBR%20v04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Janocha/2004%20NNC%20SBC%20Rate%20Update/Update%20for%20June%20Actuals/2003-2007%20TUB%20Forecast%20Deferral%20Case%20v0801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NewJerseyDeferrals/1999%20Deferrals/oct99/OctoberTariff(Old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Chantale.LaCasse%20Group/Stored/BGS/Starting%20Prices%20-%202016/RSCP%20Starting%20Price/RSCP%20Starting%20Price%20Info_1-25-2016_update(check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Deferral Forecast"/>
      <sheetName val="Income Statement"/>
      <sheetName val="UBR Forecast"/>
      <sheetName val="Income Statement 9&amp;3"/>
      <sheetName val="Bonds Summary"/>
      <sheetName val="ACE LLC Detail Income Statement"/>
      <sheetName val="JFJ-1 Deferral Recovery Rate"/>
      <sheetName val="JFJ-2 NNC Rates"/>
      <sheetName val="JFJ-3 MTC Rate"/>
      <sheetName val="JFJ-4 CEP Rate"/>
      <sheetName val="JFJ-5 USF Rate"/>
      <sheetName val="TBC Rate Summary"/>
      <sheetName val="BGS Deferral"/>
      <sheetName val="NNC Deferral"/>
      <sheetName val="MTC Deferral"/>
      <sheetName val="SBC Deferral"/>
      <sheetName val="DSM August 1999 - July 2003"/>
      <sheetName val="Deferral Balances"/>
      <sheetName val="Interest Calc"/>
      <sheetName val="TUB Rate Summary"/>
      <sheetName val="NNC Rates 2002-2003"/>
      <sheetName val="2002 - 2007 BGS FP Costs"/>
      <sheetName val="Keystone Swap Amort Sched"/>
      <sheetName val="Restructuring Amort."/>
      <sheetName val="ACE 25 Year Sales Forecast"/>
      <sheetName val="BL England Rev Req"/>
      <sheetName val="Keystone Rev Req"/>
      <sheetName val="Conemaugh Rev Req"/>
      <sheetName val="Generation Summary"/>
      <sheetName val="taxes"/>
      <sheetName val="OTRA Discounts"/>
      <sheetName val="Deferral Securitization"/>
      <sheetName val="Debt Design"/>
      <sheetName val="TBC Development"/>
      <sheetName val="MTC -Tax Development"/>
      <sheetName val="Budget Summary"/>
      <sheetName val="ACE TUB - Monthly Summary"/>
      <sheetName val="TUB OTHER"/>
      <sheetName val="TUB ACE xd"/>
      <sheetName val="ACE FUND"/>
      <sheetName val="Amort Summary"/>
    </sheetNames>
    <sheetDataSet>
      <sheetData sheetId="0" refreshError="1">
        <row r="12">
          <cell r="E12">
            <v>37956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>
            <v>37622</v>
          </cell>
        </row>
        <row r="32">
          <cell r="C32" t="str">
            <v>STARTING</v>
          </cell>
          <cell r="F32" t="str">
            <v>PRINCIPAL</v>
          </cell>
          <cell r="G32" t="str">
            <v>ENDING</v>
          </cell>
        </row>
        <row r="33">
          <cell r="B33" t="str">
            <v>PERIOD</v>
          </cell>
          <cell r="C33" t="str">
            <v>BALANCE</v>
          </cell>
          <cell r="D33" t="str">
            <v>TOTAL</v>
          </cell>
          <cell r="E33" t="str">
            <v>RETURN</v>
          </cell>
          <cell r="F33" t="str">
            <v>AMORTIZATION</v>
          </cell>
          <cell r="G33" t="str">
            <v>BALANCE</v>
          </cell>
        </row>
        <row r="34">
          <cell r="B34">
            <v>37803</v>
          </cell>
          <cell r="C34">
            <v>149500000</v>
          </cell>
          <cell r="G34">
            <v>149500000</v>
          </cell>
        </row>
        <row r="35">
          <cell r="B35">
            <v>37834</v>
          </cell>
          <cell r="C35">
            <v>149500000</v>
          </cell>
          <cell r="D35">
            <v>1578055.5555555555</v>
          </cell>
          <cell r="E35">
            <v>747500</v>
          </cell>
          <cell r="F35">
            <v>830555.5555555555</v>
          </cell>
          <cell r="G35">
            <v>148669444.44444445</v>
          </cell>
          <cell r="H35">
            <v>3.5899271989497552E-3</v>
          </cell>
        </row>
        <row r="36">
          <cell r="B36">
            <v>37865</v>
          </cell>
          <cell r="C36">
            <v>148669444.44444445</v>
          </cell>
          <cell r="D36">
            <v>1575979.1666666665</v>
          </cell>
          <cell r="E36">
            <v>745423.61111111101</v>
          </cell>
          <cell r="F36">
            <v>830555.5555555555</v>
          </cell>
          <cell r="G36">
            <v>147838888.8888889</v>
          </cell>
          <cell r="H36">
            <v>3.5899271989497552E-3</v>
          </cell>
        </row>
        <row r="37">
          <cell r="B37">
            <v>37895</v>
          </cell>
          <cell r="C37">
            <v>147838888.8888889</v>
          </cell>
          <cell r="D37">
            <v>1571826.388888889</v>
          </cell>
          <cell r="E37">
            <v>741270.83333333349</v>
          </cell>
          <cell r="F37">
            <v>830555.5555555555</v>
          </cell>
          <cell r="G37">
            <v>147008333.33333334</v>
          </cell>
          <cell r="H37">
            <v>3.5899271989497552E-3</v>
          </cell>
        </row>
        <row r="38">
          <cell r="B38">
            <v>37926</v>
          </cell>
          <cell r="C38">
            <v>147008333.33333334</v>
          </cell>
          <cell r="D38">
            <v>1567673.611111111</v>
          </cell>
          <cell r="E38">
            <v>737118.0555555555</v>
          </cell>
          <cell r="F38">
            <v>830555.5555555555</v>
          </cell>
          <cell r="G38">
            <v>146177777.77777779</v>
          </cell>
          <cell r="H38">
            <v>3.5899271989497552E-3</v>
          </cell>
        </row>
        <row r="39">
          <cell r="B39">
            <v>37956</v>
          </cell>
          <cell r="C39">
            <v>146177777.77777779</v>
          </cell>
          <cell r="D39">
            <v>1563520.8333333335</v>
          </cell>
          <cell r="E39">
            <v>732965.27777777787</v>
          </cell>
          <cell r="F39">
            <v>830555.5555555555</v>
          </cell>
          <cell r="G39">
            <v>145347222.22222224</v>
          </cell>
          <cell r="H39">
            <v>3.5899271989497552E-3</v>
          </cell>
        </row>
        <row r="40">
          <cell r="B40">
            <v>37987</v>
          </cell>
          <cell r="C40">
            <v>145347222.22222224</v>
          </cell>
          <cell r="D40">
            <v>1559368.0555555555</v>
          </cell>
          <cell r="E40">
            <v>728812.5</v>
          </cell>
          <cell r="F40">
            <v>830555.5555555555</v>
          </cell>
          <cell r="G40">
            <v>144516666.66666669</v>
          </cell>
          <cell r="H40">
            <v>3.5899271989497552E-3</v>
          </cell>
        </row>
        <row r="41">
          <cell r="B41">
            <v>38018</v>
          </cell>
          <cell r="C41">
            <v>144516666.66666669</v>
          </cell>
          <cell r="D41">
            <v>1555215.277777778</v>
          </cell>
          <cell r="E41">
            <v>724659.72222222236</v>
          </cell>
          <cell r="F41">
            <v>830555.5555555555</v>
          </cell>
          <cell r="G41">
            <v>143686111.11111113</v>
          </cell>
          <cell r="H41">
            <v>3.5899271989497552E-3</v>
          </cell>
        </row>
        <row r="42">
          <cell r="B42">
            <v>38047</v>
          </cell>
          <cell r="C42">
            <v>143686111.11111113</v>
          </cell>
          <cell r="D42">
            <v>1551062.5</v>
          </cell>
          <cell r="E42">
            <v>720506.9444444445</v>
          </cell>
          <cell r="F42">
            <v>830555.5555555555</v>
          </cell>
          <cell r="G42">
            <v>142855555.55555558</v>
          </cell>
          <cell r="H42">
            <v>3.5899271989497552E-3</v>
          </cell>
        </row>
        <row r="43">
          <cell r="B43">
            <v>38078</v>
          </cell>
          <cell r="C43">
            <v>142855555.55555558</v>
          </cell>
          <cell r="D43">
            <v>1546909.7222222225</v>
          </cell>
          <cell r="E43">
            <v>716354.16666666686</v>
          </cell>
          <cell r="F43">
            <v>830555.5555555555</v>
          </cell>
          <cell r="G43">
            <v>142025000.00000003</v>
          </cell>
          <cell r="H43">
            <v>3.5899271989497552E-3</v>
          </cell>
        </row>
        <row r="44">
          <cell r="B44">
            <v>38108</v>
          </cell>
          <cell r="C44">
            <v>142025000.00000003</v>
          </cell>
          <cell r="D44">
            <v>1542756.9444444445</v>
          </cell>
          <cell r="E44">
            <v>712201.38888888899</v>
          </cell>
          <cell r="F44">
            <v>830555.5555555555</v>
          </cell>
          <cell r="G44">
            <v>141194444.44444448</v>
          </cell>
          <cell r="H44">
            <v>2.928624820195853E-3</v>
          </cell>
        </row>
        <row r="45">
          <cell r="B45">
            <v>38139</v>
          </cell>
          <cell r="C45">
            <v>141194444.44444448</v>
          </cell>
          <cell r="D45">
            <v>1538604.166666667</v>
          </cell>
          <cell r="E45">
            <v>708048.61111111136</v>
          </cell>
          <cell r="F45">
            <v>830555.5555555555</v>
          </cell>
          <cell r="G45">
            <v>140363888.88888893</v>
          </cell>
          <cell r="H45">
            <v>2.928624820195853E-3</v>
          </cell>
        </row>
        <row r="46">
          <cell r="B46">
            <v>38169</v>
          </cell>
          <cell r="C46">
            <v>140363888.88888893</v>
          </cell>
          <cell r="D46">
            <v>1534451.388888889</v>
          </cell>
          <cell r="E46">
            <v>703895.83333333349</v>
          </cell>
          <cell r="F46">
            <v>830555.5555555555</v>
          </cell>
          <cell r="G46">
            <v>139533333.33333337</v>
          </cell>
          <cell r="H46">
            <v>2.928624820195853E-3</v>
          </cell>
        </row>
        <row r="47">
          <cell r="B47">
            <v>38200</v>
          </cell>
          <cell r="C47">
            <v>139533333.33333337</v>
          </cell>
          <cell r="D47">
            <v>1530298.6111111115</v>
          </cell>
          <cell r="E47">
            <v>699743.05555555585</v>
          </cell>
          <cell r="F47">
            <v>830555.5555555555</v>
          </cell>
          <cell r="G47">
            <v>138702777.77777782</v>
          </cell>
          <cell r="H47">
            <v>2.928624820195853E-3</v>
          </cell>
        </row>
        <row r="48">
          <cell r="B48">
            <v>38231</v>
          </cell>
          <cell r="C48">
            <v>138702777.77777782</v>
          </cell>
          <cell r="D48">
            <v>1526145.8333333335</v>
          </cell>
          <cell r="E48">
            <v>695590.27777777787</v>
          </cell>
          <cell r="F48">
            <v>830555.5555555555</v>
          </cell>
          <cell r="G48">
            <v>137872222.22222227</v>
          </cell>
          <cell r="H48">
            <v>2.928624820195853E-3</v>
          </cell>
        </row>
        <row r="49">
          <cell r="B49">
            <v>38261</v>
          </cell>
          <cell r="C49">
            <v>137872222.22222227</v>
          </cell>
          <cell r="D49">
            <v>1521993.055555556</v>
          </cell>
          <cell r="E49">
            <v>691437.50000000035</v>
          </cell>
          <cell r="F49">
            <v>830555.5555555555</v>
          </cell>
          <cell r="G49">
            <v>137041666.66666672</v>
          </cell>
          <cell r="H49">
            <v>2.928624820195853E-3</v>
          </cell>
        </row>
        <row r="50">
          <cell r="B50">
            <v>38292</v>
          </cell>
          <cell r="C50">
            <v>137041666.66666672</v>
          </cell>
          <cell r="D50">
            <v>1517840.277777778</v>
          </cell>
          <cell r="E50">
            <v>687284.72222222236</v>
          </cell>
          <cell r="F50">
            <v>830555.5555555555</v>
          </cell>
          <cell r="G50">
            <v>136211111.11111116</v>
          </cell>
          <cell r="H50">
            <v>2.928624820195853E-3</v>
          </cell>
        </row>
        <row r="51">
          <cell r="B51">
            <v>38322</v>
          </cell>
          <cell r="C51">
            <v>136211111.11111116</v>
          </cell>
          <cell r="D51">
            <v>1513687.5000000005</v>
          </cell>
          <cell r="E51">
            <v>683131.94444444485</v>
          </cell>
          <cell r="F51">
            <v>830555.5555555555</v>
          </cell>
          <cell r="G51">
            <v>135380555.55555561</v>
          </cell>
          <cell r="H51">
            <v>2.928624820195853E-3</v>
          </cell>
        </row>
        <row r="52">
          <cell r="B52">
            <v>38353</v>
          </cell>
          <cell r="C52">
            <v>135380555.55555561</v>
          </cell>
          <cell r="D52">
            <v>1509534.7222222225</v>
          </cell>
          <cell r="E52">
            <v>678979.16666666686</v>
          </cell>
          <cell r="F52">
            <v>830555.5555555555</v>
          </cell>
          <cell r="G52">
            <v>134550000.00000006</v>
          </cell>
          <cell r="H52">
            <v>2.928624820195853E-3</v>
          </cell>
        </row>
        <row r="53">
          <cell r="B53">
            <v>38384</v>
          </cell>
          <cell r="C53">
            <v>134550000.00000006</v>
          </cell>
          <cell r="D53">
            <v>1505381.9444444447</v>
          </cell>
          <cell r="E53">
            <v>674826.38888888923</v>
          </cell>
          <cell r="F53">
            <v>830555.5555555555</v>
          </cell>
          <cell r="G53">
            <v>133719444.44444451</v>
          </cell>
          <cell r="H53">
            <v>2.928624820195853E-3</v>
          </cell>
        </row>
        <row r="54">
          <cell r="B54">
            <v>38412</v>
          </cell>
          <cell r="C54">
            <v>133719444.44444451</v>
          </cell>
          <cell r="D54">
            <v>1501229.166666667</v>
          </cell>
          <cell r="E54">
            <v>670673.61111111147</v>
          </cell>
          <cell r="F54">
            <v>830555.5555555555</v>
          </cell>
          <cell r="G54">
            <v>132888888.88888896</v>
          </cell>
          <cell r="H54">
            <v>2.928624820195853E-3</v>
          </cell>
        </row>
        <row r="55">
          <cell r="B55">
            <v>38443</v>
          </cell>
          <cell r="C55">
            <v>132888888.88888896</v>
          </cell>
          <cell r="D55">
            <v>1497076.3888888892</v>
          </cell>
          <cell r="E55">
            <v>666520.83333333372</v>
          </cell>
          <cell r="F55">
            <v>830555.5555555555</v>
          </cell>
          <cell r="G55">
            <v>132058333.3333334</v>
          </cell>
          <cell r="H55">
            <v>2.928624820195853E-3</v>
          </cell>
        </row>
        <row r="56">
          <cell r="B56">
            <v>38473</v>
          </cell>
          <cell r="C56">
            <v>132058333.3333334</v>
          </cell>
          <cell r="D56">
            <v>1492923.6111111115</v>
          </cell>
          <cell r="E56">
            <v>662368.05555555585</v>
          </cell>
          <cell r="F56">
            <v>830555.5555555555</v>
          </cell>
          <cell r="G56">
            <v>131227777.77777785</v>
          </cell>
          <cell r="H56">
            <v>2.7959623369199944E-3</v>
          </cell>
        </row>
        <row r="57">
          <cell r="B57">
            <v>38504</v>
          </cell>
          <cell r="C57">
            <v>131227777.77777785</v>
          </cell>
          <cell r="D57">
            <v>1488770.8333333335</v>
          </cell>
          <cell r="E57">
            <v>658215.2777777781</v>
          </cell>
          <cell r="F57">
            <v>830555.5555555555</v>
          </cell>
          <cell r="G57">
            <v>130397222.2222223</v>
          </cell>
          <cell r="H57">
            <v>2.7959623369199944E-3</v>
          </cell>
        </row>
        <row r="58">
          <cell r="B58">
            <v>38534</v>
          </cell>
          <cell r="C58">
            <v>130397222.2222223</v>
          </cell>
          <cell r="D58">
            <v>1484618.055555556</v>
          </cell>
          <cell r="E58">
            <v>654062.50000000035</v>
          </cell>
          <cell r="F58">
            <v>830555.5555555555</v>
          </cell>
          <cell r="G58">
            <v>129566666.66666675</v>
          </cell>
          <cell r="H58">
            <v>2.7959623369199944E-3</v>
          </cell>
        </row>
        <row r="59">
          <cell r="B59">
            <v>38565</v>
          </cell>
          <cell r="C59">
            <v>129566666.66666675</v>
          </cell>
          <cell r="D59">
            <v>1480465.277777778</v>
          </cell>
          <cell r="E59">
            <v>649909.7222222226</v>
          </cell>
          <cell r="F59">
            <v>830555.5555555555</v>
          </cell>
          <cell r="G59">
            <v>128736111.11111119</v>
          </cell>
          <cell r="H59">
            <v>2.7959623369199944E-3</v>
          </cell>
        </row>
        <row r="60">
          <cell r="B60">
            <v>38596</v>
          </cell>
          <cell r="C60">
            <v>128736111.11111119</v>
          </cell>
          <cell r="D60">
            <v>1476312.5000000005</v>
          </cell>
          <cell r="E60">
            <v>645756.94444444485</v>
          </cell>
          <cell r="F60">
            <v>830555.5555555555</v>
          </cell>
          <cell r="G60">
            <v>127905555.55555564</v>
          </cell>
          <cell r="H60">
            <v>2.7959623369199944E-3</v>
          </cell>
        </row>
        <row r="61">
          <cell r="B61">
            <v>38626</v>
          </cell>
          <cell r="C61">
            <v>127905555.55555564</v>
          </cell>
          <cell r="D61">
            <v>1472159.7222222225</v>
          </cell>
          <cell r="E61">
            <v>641604.16666666709</v>
          </cell>
          <cell r="F61">
            <v>830555.5555555555</v>
          </cell>
          <cell r="G61">
            <v>127075000.00000009</v>
          </cell>
          <cell r="H61">
            <v>2.7959623369199944E-3</v>
          </cell>
        </row>
        <row r="62">
          <cell r="B62">
            <v>38657</v>
          </cell>
          <cell r="C62">
            <v>127075000.00000009</v>
          </cell>
          <cell r="D62">
            <v>1468006.944444445</v>
          </cell>
          <cell r="E62">
            <v>637451.38888888934</v>
          </cell>
          <cell r="F62">
            <v>830555.5555555555</v>
          </cell>
          <cell r="G62">
            <v>126244444.44444454</v>
          </cell>
          <cell r="H62">
            <v>2.7959623369199944E-3</v>
          </cell>
        </row>
        <row r="63">
          <cell r="B63">
            <v>38687</v>
          </cell>
          <cell r="C63">
            <v>126244444.44444454</v>
          </cell>
          <cell r="D63">
            <v>1463854.166666667</v>
          </cell>
          <cell r="E63">
            <v>633298.61111111159</v>
          </cell>
          <cell r="F63">
            <v>830555.5555555555</v>
          </cell>
          <cell r="G63">
            <v>125413888.88888898</v>
          </cell>
          <cell r="H63">
            <v>2.7959623369199944E-3</v>
          </cell>
        </row>
        <row r="64">
          <cell r="B64">
            <v>38718</v>
          </cell>
          <cell r="C64">
            <v>125413888.88888898</v>
          </cell>
          <cell r="D64">
            <v>1459701.3888888895</v>
          </cell>
          <cell r="E64">
            <v>629145.83333333384</v>
          </cell>
          <cell r="F64">
            <v>830555.5555555555</v>
          </cell>
          <cell r="G64">
            <v>124583333.33333343</v>
          </cell>
          <cell r="H64">
            <v>2.7959623369199944E-3</v>
          </cell>
        </row>
        <row r="65">
          <cell r="B65">
            <v>38749</v>
          </cell>
          <cell r="C65">
            <v>124583333.33333343</v>
          </cell>
          <cell r="D65">
            <v>1455548.6111111115</v>
          </cell>
          <cell r="E65">
            <v>624993.05555555609</v>
          </cell>
          <cell r="F65">
            <v>830555.5555555555</v>
          </cell>
          <cell r="G65">
            <v>123752777.77777788</v>
          </cell>
          <cell r="H65">
            <v>2.7959623369199944E-3</v>
          </cell>
        </row>
        <row r="66">
          <cell r="B66">
            <v>38777</v>
          </cell>
          <cell r="C66">
            <v>123752777.77777788</v>
          </cell>
          <cell r="D66">
            <v>1451395.833333334</v>
          </cell>
          <cell r="E66">
            <v>620840.27777777833</v>
          </cell>
          <cell r="F66">
            <v>830555.5555555555</v>
          </cell>
          <cell r="G66">
            <v>122922222.22222233</v>
          </cell>
          <cell r="H66">
            <v>2.7959623369199944E-3</v>
          </cell>
        </row>
        <row r="67">
          <cell r="B67">
            <v>38808</v>
          </cell>
          <cell r="C67">
            <v>122922222.22222233</v>
          </cell>
          <cell r="D67">
            <v>1447243.055555556</v>
          </cell>
          <cell r="E67">
            <v>616687.50000000058</v>
          </cell>
          <cell r="F67">
            <v>830555.5555555555</v>
          </cell>
          <cell r="G67">
            <v>122091666.66666678</v>
          </cell>
          <cell r="H67">
            <v>2.7959623369199944E-3</v>
          </cell>
        </row>
        <row r="68">
          <cell r="B68">
            <v>38838</v>
          </cell>
          <cell r="C68">
            <v>122091666.66666678</v>
          </cell>
          <cell r="D68">
            <v>1443090.2777777785</v>
          </cell>
          <cell r="E68">
            <v>612534.72222222283</v>
          </cell>
          <cell r="F68">
            <v>830555.5555555555</v>
          </cell>
          <cell r="G68">
            <v>121261111.11111122</v>
          </cell>
          <cell r="H68">
            <v>2.6683249477076148E-3</v>
          </cell>
        </row>
        <row r="69">
          <cell r="B69">
            <v>38869</v>
          </cell>
          <cell r="C69">
            <v>121261111.11111122</v>
          </cell>
          <cell r="D69">
            <v>1438937.5000000005</v>
          </cell>
          <cell r="E69">
            <v>608381.94444444496</v>
          </cell>
          <cell r="F69">
            <v>830555.5555555555</v>
          </cell>
          <cell r="G69">
            <v>120430555.55555567</v>
          </cell>
          <cell r="H69">
            <v>2.6683249477076148E-3</v>
          </cell>
        </row>
        <row r="70">
          <cell r="B70">
            <v>38899</v>
          </cell>
          <cell r="C70">
            <v>120430555.55555567</v>
          </cell>
          <cell r="D70">
            <v>1434784.7222222227</v>
          </cell>
          <cell r="E70">
            <v>604229.16666666721</v>
          </cell>
          <cell r="F70">
            <v>830555.5555555555</v>
          </cell>
          <cell r="G70">
            <v>119600000.00000012</v>
          </cell>
          <cell r="H70">
            <v>2.6683249477076148E-3</v>
          </cell>
        </row>
        <row r="71">
          <cell r="B71">
            <v>38930</v>
          </cell>
          <cell r="C71">
            <v>119600000.00000012</v>
          </cell>
          <cell r="D71">
            <v>1430631.944444445</v>
          </cell>
          <cell r="E71">
            <v>600076.38888888946</v>
          </cell>
          <cell r="F71">
            <v>830555.5555555555</v>
          </cell>
          <cell r="G71">
            <v>118769444.44444457</v>
          </cell>
          <cell r="H71">
            <v>2.6683249477076148E-3</v>
          </cell>
        </row>
        <row r="72">
          <cell r="B72">
            <v>38961</v>
          </cell>
          <cell r="C72">
            <v>118769444.44444457</v>
          </cell>
          <cell r="D72">
            <v>1426479.1666666672</v>
          </cell>
          <cell r="E72">
            <v>595923.61111111171</v>
          </cell>
          <cell r="F72">
            <v>830555.5555555555</v>
          </cell>
          <cell r="G72">
            <v>117938888.88888901</v>
          </cell>
          <cell r="H72">
            <v>2.6683249477076148E-3</v>
          </cell>
        </row>
        <row r="73">
          <cell r="B73">
            <v>38991</v>
          </cell>
          <cell r="C73">
            <v>117938888.88888901</v>
          </cell>
          <cell r="D73">
            <v>1422326.3888888895</v>
          </cell>
          <cell r="E73">
            <v>591770.83333333395</v>
          </cell>
          <cell r="F73">
            <v>830555.5555555555</v>
          </cell>
          <cell r="G73">
            <v>117108333.33333346</v>
          </cell>
          <cell r="H73">
            <v>2.6683249477076148E-3</v>
          </cell>
        </row>
        <row r="74">
          <cell r="B74">
            <v>39022</v>
          </cell>
          <cell r="C74">
            <v>117108333.33333346</v>
          </cell>
          <cell r="D74">
            <v>1418173.6111111117</v>
          </cell>
          <cell r="E74">
            <v>587618.0555555562</v>
          </cell>
          <cell r="F74">
            <v>830555.5555555555</v>
          </cell>
          <cell r="G74">
            <v>116277777.77777791</v>
          </cell>
          <cell r="H74">
            <v>2.6683249477076148E-3</v>
          </cell>
        </row>
        <row r="75">
          <cell r="B75">
            <v>39052</v>
          </cell>
          <cell r="C75">
            <v>116277777.77777791</v>
          </cell>
          <cell r="D75">
            <v>1414020.833333334</v>
          </cell>
          <cell r="E75">
            <v>583465.27777777845</v>
          </cell>
          <cell r="F75">
            <v>830555.5555555555</v>
          </cell>
          <cell r="G75">
            <v>115447222.22222236</v>
          </cell>
          <cell r="H75">
            <v>2.6683249477076148E-3</v>
          </cell>
        </row>
        <row r="76">
          <cell r="B76">
            <v>39083</v>
          </cell>
          <cell r="C76">
            <v>115447222.22222236</v>
          </cell>
          <cell r="D76">
            <v>1409868.0555555562</v>
          </cell>
          <cell r="E76">
            <v>579312.5000000007</v>
          </cell>
          <cell r="F76">
            <v>830555.5555555555</v>
          </cell>
          <cell r="G76">
            <v>114616666.66666681</v>
          </cell>
          <cell r="H76">
            <v>2.6683249477076148E-3</v>
          </cell>
        </row>
        <row r="77">
          <cell r="B77">
            <v>39114</v>
          </cell>
          <cell r="C77">
            <v>114616666.66666681</v>
          </cell>
          <cell r="D77">
            <v>1405715.2777777785</v>
          </cell>
          <cell r="E77">
            <v>575159.72222222295</v>
          </cell>
          <cell r="F77">
            <v>830555.5555555555</v>
          </cell>
          <cell r="G77">
            <v>113786111.11111125</v>
          </cell>
          <cell r="H77">
            <v>2.6683249477076148E-3</v>
          </cell>
        </row>
        <row r="78">
          <cell r="B78">
            <v>39142</v>
          </cell>
          <cell r="C78">
            <v>113786111.11111125</v>
          </cell>
          <cell r="D78">
            <v>1401562.5000000007</v>
          </cell>
          <cell r="E78">
            <v>571006.94444444519</v>
          </cell>
          <cell r="F78">
            <v>830555.5555555555</v>
          </cell>
          <cell r="G78">
            <v>112955555.5555557</v>
          </cell>
          <cell r="H78">
            <v>2.6683249477076148E-3</v>
          </cell>
        </row>
        <row r="79">
          <cell r="B79">
            <v>39173</v>
          </cell>
          <cell r="C79">
            <v>112955555.5555557</v>
          </cell>
          <cell r="D79">
            <v>1397409.7222222229</v>
          </cell>
          <cell r="E79">
            <v>566854.16666666744</v>
          </cell>
          <cell r="F79">
            <v>830555.5555555555</v>
          </cell>
          <cell r="G79">
            <v>112125000.00000015</v>
          </cell>
          <cell r="H79">
            <v>2.6683249477076148E-3</v>
          </cell>
        </row>
        <row r="80">
          <cell r="B80">
            <v>39203</v>
          </cell>
          <cell r="C80">
            <v>112125000.00000015</v>
          </cell>
          <cell r="D80">
            <v>1393256.9444444452</v>
          </cell>
          <cell r="E80">
            <v>562701.38888888969</v>
          </cell>
          <cell r="F80">
            <v>830555.5555555555</v>
          </cell>
          <cell r="G80">
            <v>111294444.4444446</v>
          </cell>
          <cell r="H80">
            <v>2.544707633746019E-3</v>
          </cell>
        </row>
        <row r="81">
          <cell r="B81">
            <v>39234</v>
          </cell>
          <cell r="C81">
            <v>111294444.4444446</v>
          </cell>
          <cell r="D81">
            <v>1389104.1666666674</v>
          </cell>
          <cell r="E81">
            <v>558548.61111111182</v>
          </cell>
          <cell r="F81">
            <v>830555.5555555555</v>
          </cell>
          <cell r="G81">
            <v>110463888.88888904</v>
          </cell>
          <cell r="H81">
            <v>2.544707633746019E-3</v>
          </cell>
        </row>
        <row r="82">
          <cell r="B82">
            <v>39264</v>
          </cell>
          <cell r="C82">
            <v>110463888.88888904</v>
          </cell>
          <cell r="D82">
            <v>1384951.3888888895</v>
          </cell>
          <cell r="E82">
            <v>554395.83333333407</v>
          </cell>
          <cell r="F82">
            <v>830555.5555555555</v>
          </cell>
          <cell r="G82">
            <v>109633333.33333349</v>
          </cell>
          <cell r="H82">
            <v>2.544707633746019E-3</v>
          </cell>
        </row>
        <row r="83">
          <cell r="B83">
            <v>39295</v>
          </cell>
          <cell r="C83">
            <v>109633333.33333349</v>
          </cell>
          <cell r="D83">
            <v>1380798.6111111119</v>
          </cell>
          <cell r="E83">
            <v>550243.05555555632</v>
          </cell>
          <cell r="F83">
            <v>830555.5555555555</v>
          </cell>
          <cell r="G83">
            <v>108802777.77777794</v>
          </cell>
          <cell r="H83">
            <v>2.544707633746019E-3</v>
          </cell>
        </row>
        <row r="84">
          <cell r="B84">
            <v>39326</v>
          </cell>
          <cell r="C84">
            <v>108802777.77777794</v>
          </cell>
          <cell r="D84">
            <v>1376645.833333334</v>
          </cell>
          <cell r="E84">
            <v>546090.27777777857</v>
          </cell>
          <cell r="F84">
            <v>830555.5555555555</v>
          </cell>
          <cell r="G84">
            <v>107972222.22222239</v>
          </cell>
          <cell r="H84">
            <v>2.544707633746019E-3</v>
          </cell>
        </row>
        <row r="85">
          <cell r="B85">
            <v>39356</v>
          </cell>
          <cell r="C85">
            <v>107972222.22222239</v>
          </cell>
          <cell r="D85">
            <v>1372493.0555555564</v>
          </cell>
          <cell r="E85">
            <v>541937.50000000081</v>
          </cell>
          <cell r="F85">
            <v>830555.5555555555</v>
          </cell>
          <cell r="G85">
            <v>107141666.66666684</v>
          </cell>
          <cell r="H85">
            <v>2.544707633746019E-3</v>
          </cell>
        </row>
        <row r="86">
          <cell r="B86">
            <v>39387</v>
          </cell>
          <cell r="C86">
            <v>107141666.66666684</v>
          </cell>
          <cell r="D86">
            <v>1368340.2777777785</v>
          </cell>
          <cell r="E86">
            <v>537784.72222222306</v>
          </cell>
          <cell r="F86">
            <v>830555.5555555555</v>
          </cell>
          <cell r="G86">
            <v>106311111.11111128</v>
          </cell>
          <cell r="H86">
            <v>2.544707633746019E-3</v>
          </cell>
        </row>
        <row r="87">
          <cell r="B87">
            <v>39417</v>
          </cell>
          <cell r="C87">
            <v>106311111.11111128</v>
          </cell>
          <cell r="D87">
            <v>1364187.5000000009</v>
          </cell>
          <cell r="E87">
            <v>533631.94444444531</v>
          </cell>
          <cell r="F87">
            <v>830555.5555555555</v>
          </cell>
          <cell r="G87">
            <v>105480555.55555573</v>
          </cell>
          <cell r="H87">
            <v>2.544707633746019E-3</v>
          </cell>
        </row>
        <row r="88">
          <cell r="B88">
            <v>39448</v>
          </cell>
          <cell r="C88">
            <v>105480555.55555573</v>
          </cell>
          <cell r="D88">
            <v>1360034.7222222229</v>
          </cell>
          <cell r="E88">
            <v>529479.16666666756</v>
          </cell>
          <cell r="F88">
            <v>830555.5555555555</v>
          </cell>
          <cell r="G88">
            <v>104650000.00000018</v>
          </cell>
          <cell r="H88">
            <v>2.544707633746019E-3</v>
          </cell>
        </row>
        <row r="89">
          <cell r="B89">
            <v>39479</v>
          </cell>
          <cell r="C89">
            <v>104650000.00000018</v>
          </cell>
          <cell r="D89">
            <v>1355881.9444444454</v>
          </cell>
          <cell r="E89">
            <v>525326.38888888981</v>
          </cell>
          <cell r="F89">
            <v>830555.5555555555</v>
          </cell>
          <cell r="G89">
            <v>103819444.44444463</v>
          </cell>
          <cell r="H89">
            <v>2.544707633746019E-3</v>
          </cell>
        </row>
        <row r="90">
          <cell r="B90">
            <v>39508</v>
          </cell>
          <cell r="C90">
            <v>103819444.44444463</v>
          </cell>
          <cell r="D90">
            <v>1351729.1666666674</v>
          </cell>
          <cell r="E90">
            <v>521173.611111112</v>
          </cell>
          <cell r="F90">
            <v>830555.5555555555</v>
          </cell>
          <cell r="G90">
            <v>102988888.88888907</v>
          </cell>
          <cell r="H90">
            <v>2.544707633746019E-3</v>
          </cell>
        </row>
        <row r="91">
          <cell r="B91">
            <v>39539</v>
          </cell>
          <cell r="C91">
            <v>102988888.88888907</v>
          </cell>
          <cell r="D91">
            <v>1347576.3888888897</v>
          </cell>
          <cell r="E91">
            <v>517020.83333333425</v>
          </cell>
          <cell r="F91">
            <v>830555.5555555555</v>
          </cell>
          <cell r="G91">
            <v>102158333.33333352</v>
          </cell>
          <cell r="H91">
            <v>2.544707633746019E-3</v>
          </cell>
        </row>
        <row r="92">
          <cell r="B92">
            <v>39569</v>
          </cell>
          <cell r="C92">
            <v>102158333.33333352</v>
          </cell>
          <cell r="D92">
            <v>1343423.6111111119</v>
          </cell>
          <cell r="E92">
            <v>512868.05555555649</v>
          </cell>
          <cell r="F92">
            <v>830555.5555555555</v>
          </cell>
          <cell r="G92">
            <v>101327777.77777797</v>
          </cell>
        </row>
        <row r="93">
          <cell r="B93">
            <v>39600</v>
          </cell>
          <cell r="C93">
            <v>101327777.77777797</v>
          </cell>
          <cell r="D93">
            <v>1339270.8333333342</v>
          </cell>
          <cell r="E93">
            <v>508715.27777777874</v>
          </cell>
          <cell r="F93">
            <v>830555.5555555555</v>
          </cell>
          <cell r="G93">
            <v>100497222.22222242</v>
          </cell>
        </row>
        <row r="94">
          <cell r="B94">
            <v>39630</v>
          </cell>
          <cell r="C94">
            <v>100497222.22222242</v>
          </cell>
          <cell r="D94">
            <v>1335118.0555555564</v>
          </cell>
          <cell r="E94">
            <v>504562.50000000099</v>
          </cell>
          <cell r="F94">
            <v>830555.5555555555</v>
          </cell>
          <cell r="G94">
            <v>99666666.666666865</v>
          </cell>
        </row>
        <row r="95">
          <cell r="B95">
            <v>39661</v>
          </cell>
          <cell r="C95">
            <v>99666666.666666865</v>
          </cell>
          <cell r="D95">
            <v>1330965.2777777787</v>
          </cell>
          <cell r="E95">
            <v>500409.72222222324</v>
          </cell>
          <cell r="F95">
            <v>830555.5555555555</v>
          </cell>
          <cell r="G95">
            <v>98836111.111111313</v>
          </cell>
        </row>
        <row r="96">
          <cell r="B96">
            <v>39692</v>
          </cell>
          <cell r="C96">
            <v>98836111.111111313</v>
          </cell>
          <cell r="D96">
            <v>1326812.5000000009</v>
          </cell>
          <cell r="E96">
            <v>496256.94444444543</v>
          </cell>
          <cell r="F96">
            <v>830555.5555555555</v>
          </cell>
          <cell r="G96">
            <v>98005555.555555761</v>
          </cell>
        </row>
        <row r="97">
          <cell r="B97">
            <v>39722</v>
          </cell>
          <cell r="C97">
            <v>98005555.555555761</v>
          </cell>
          <cell r="D97">
            <v>1322659.7222222232</v>
          </cell>
          <cell r="E97">
            <v>492104.16666666768</v>
          </cell>
          <cell r="F97">
            <v>830555.5555555555</v>
          </cell>
          <cell r="G97">
            <v>97175000.000000209</v>
          </cell>
        </row>
        <row r="98">
          <cell r="B98">
            <v>39753</v>
          </cell>
          <cell r="C98">
            <v>97175000.000000209</v>
          </cell>
          <cell r="D98">
            <v>1318506.9444444454</v>
          </cell>
          <cell r="E98">
            <v>487951.38888888992</v>
          </cell>
          <cell r="F98">
            <v>830555.5555555555</v>
          </cell>
          <cell r="G98">
            <v>96344444.444444656</v>
          </cell>
        </row>
        <row r="99">
          <cell r="B99">
            <v>39783</v>
          </cell>
          <cell r="C99">
            <v>96344444.444444656</v>
          </cell>
          <cell r="D99">
            <v>1314354.1666666677</v>
          </cell>
          <cell r="E99">
            <v>483798.61111111217</v>
          </cell>
          <cell r="F99">
            <v>830555.5555555555</v>
          </cell>
          <cell r="G99">
            <v>95513888.888889104</v>
          </cell>
        </row>
        <row r="100">
          <cell r="B100">
            <v>39814</v>
          </cell>
          <cell r="C100">
            <v>95513888.888889104</v>
          </cell>
          <cell r="D100">
            <v>1310201.3888888899</v>
          </cell>
          <cell r="E100">
            <v>479645.83333333442</v>
          </cell>
          <cell r="F100">
            <v>830555.5555555555</v>
          </cell>
          <cell r="G100">
            <v>94683333.333333552</v>
          </cell>
        </row>
        <row r="101">
          <cell r="B101">
            <v>39845</v>
          </cell>
          <cell r="C101">
            <v>94683333.333333552</v>
          </cell>
          <cell r="D101">
            <v>1306048.6111111122</v>
          </cell>
          <cell r="E101">
            <v>475493.05555555667</v>
          </cell>
          <cell r="F101">
            <v>830555.5555555555</v>
          </cell>
          <cell r="G101">
            <v>93852777.777778</v>
          </cell>
        </row>
        <row r="102">
          <cell r="B102">
            <v>39873</v>
          </cell>
          <cell r="C102">
            <v>93852777.777778</v>
          </cell>
          <cell r="D102">
            <v>1301895.8333333344</v>
          </cell>
          <cell r="E102">
            <v>471340.27777777892</v>
          </cell>
          <cell r="F102">
            <v>830555.5555555555</v>
          </cell>
          <cell r="G102">
            <v>93022222.222222447</v>
          </cell>
        </row>
        <row r="103">
          <cell r="B103">
            <v>39904</v>
          </cell>
          <cell r="C103">
            <v>93022222.222222447</v>
          </cell>
          <cell r="D103">
            <v>1297743.0555555567</v>
          </cell>
          <cell r="E103">
            <v>467187.50000000111</v>
          </cell>
          <cell r="F103">
            <v>830555.5555555555</v>
          </cell>
          <cell r="G103">
            <v>92191666.666666895</v>
          </cell>
        </row>
        <row r="104">
          <cell r="B104">
            <v>39934</v>
          </cell>
          <cell r="C104">
            <v>92191666.666666895</v>
          </cell>
          <cell r="D104">
            <v>1293590.2777777789</v>
          </cell>
          <cell r="E104">
            <v>463034.72222222335</v>
          </cell>
          <cell r="F104">
            <v>830555.5555555555</v>
          </cell>
          <cell r="G104">
            <v>91361111.111111343</v>
          </cell>
        </row>
        <row r="105">
          <cell r="B105">
            <v>39965</v>
          </cell>
          <cell r="C105">
            <v>91361111.111111343</v>
          </cell>
          <cell r="D105">
            <v>1289437.5000000012</v>
          </cell>
          <cell r="E105">
            <v>458881.9444444456</v>
          </cell>
          <cell r="F105">
            <v>830555.5555555555</v>
          </cell>
          <cell r="G105">
            <v>90530555.555555791</v>
          </cell>
        </row>
        <row r="106">
          <cell r="B106">
            <v>39995</v>
          </cell>
          <cell r="C106">
            <v>90530555.555555791</v>
          </cell>
          <cell r="D106">
            <v>1285284.7222222234</v>
          </cell>
          <cell r="E106">
            <v>454729.16666666785</v>
          </cell>
          <cell r="F106">
            <v>830555.5555555555</v>
          </cell>
          <cell r="G106">
            <v>89700000.000000238</v>
          </cell>
        </row>
        <row r="107">
          <cell r="B107">
            <v>40026</v>
          </cell>
          <cell r="C107">
            <v>89700000.000000238</v>
          </cell>
          <cell r="D107">
            <v>1281131.9444444457</v>
          </cell>
          <cell r="E107">
            <v>450576.3888888901</v>
          </cell>
          <cell r="F107">
            <v>830555.5555555555</v>
          </cell>
          <cell r="G107">
            <v>88869444.444444686</v>
          </cell>
        </row>
        <row r="108">
          <cell r="B108">
            <v>40057</v>
          </cell>
          <cell r="C108">
            <v>88869444.444444686</v>
          </cell>
          <cell r="D108">
            <v>1276979.1666666679</v>
          </cell>
          <cell r="E108">
            <v>446423.61111111235</v>
          </cell>
          <cell r="F108">
            <v>830555.5555555555</v>
          </cell>
          <cell r="G108">
            <v>88038888.888889134</v>
          </cell>
        </row>
        <row r="109">
          <cell r="B109">
            <v>40087</v>
          </cell>
          <cell r="C109">
            <v>88038888.888889134</v>
          </cell>
          <cell r="D109">
            <v>1272826.3888888899</v>
          </cell>
          <cell r="E109">
            <v>442270.83333333454</v>
          </cell>
          <cell r="F109">
            <v>830555.5555555555</v>
          </cell>
          <cell r="G109">
            <v>87208333.333333582</v>
          </cell>
        </row>
        <row r="110">
          <cell r="B110">
            <v>40118</v>
          </cell>
          <cell r="C110">
            <v>87208333.333333582</v>
          </cell>
          <cell r="D110">
            <v>1268673.6111111124</v>
          </cell>
          <cell r="E110">
            <v>438118.05555555678</v>
          </cell>
          <cell r="F110">
            <v>830555.5555555555</v>
          </cell>
          <cell r="G110">
            <v>86377777.777778029</v>
          </cell>
        </row>
        <row r="111">
          <cell r="B111">
            <v>40148</v>
          </cell>
          <cell r="C111">
            <v>86377777.777778029</v>
          </cell>
          <cell r="D111">
            <v>1264520.8333333344</v>
          </cell>
          <cell r="E111">
            <v>433965.27777777903</v>
          </cell>
          <cell r="F111">
            <v>830555.5555555555</v>
          </cell>
          <cell r="G111">
            <v>85547222.222222477</v>
          </cell>
        </row>
        <row r="112">
          <cell r="B112">
            <v>40179</v>
          </cell>
          <cell r="C112">
            <v>85547222.222222477</v>
          </cell>
          <cell r="D112">
            <v>1260368.0555555569</v>
          </cell>
          <cell r="E112">
            <v>429812.50000000128</v>
          </cell>
          <cell r="F112">
            <v>830555.5555555555</v>
          </cell>
          <cell r="G112">
            <v>84716666.666666925</v>
          </cell>
        </row>
        <row r="113">
          <cell r="B113">
            <v>40210</v>
          </cell>
          <cell r="C113">
            <v>84716666.666666925</v>
          </cell>
          <cell r="D113">
            <v>1256215.2777777789</v>
          </cell>
          <cell r="E113">
            <v>425659.72222222353</v>
          </cell>
          <cell r="F113">
            <v>830555.5555555555</v>
          </cell>
          <cell r="G113">
            <v>83886111.111111373</v>
          </cell>
        </row>
        <row r="114">
          <cell r="B114">
            <v>40238</v>
          </cell>
          <cell r="C114">
            <v>83886111.111111373</v>
          </cell>
          <cell r="D114">
            <v>1252062.5000000014</v>
          </cell>
          <cell r="E114">
            <v>421506.94444444578</v>
          </cell>
          <cell r="F114">
            <v>830555.5555555555</v>
          </cell>
          <cell r="G114">
            <v>83055555.55555582</v>
          </cell>
        </row>
        <row r="115">
          <cell r="B115">
            <v>40269</v>
          </cell>
          <cell r="C115">
            <v>83055555.55555582</v>
          </cell>
          <cell r="D115">
            <v>1247909.7222222234</v>
          </cell>
          <cell r="E115">
            <v>417354.16666666797</v>
          </cell>
          <cell r="F115">
            <v>830555.5555555555</v>
          </cell>
          <cell r="G115">
            <v>82225000.000000268</v>
          </cell>
        </row>
        <row r="116">
          <cell r="B116">
            <v>40299</v>
          </cell>
          <cell r="C116">
            <v>82225000.000000268</v>
          </cell>
          <cell r="D116">
            <v>1243756.9444444457</v>
          </cell>
          <cell r="E116">
            <v>413201.38888889021</v>
          </cell>
          <cell r="F116">
            <v>830555.5555555555</v>
          </cell>
          <cell r="G116">
            <v>81394444.444444716</v>
          </cell>
        </row>
        <row r="117">
          <cell r="B117">
            <v>40330</v>
          </cell>
          <cell r="C117">
            <v>81394444.444444716</v>
          </cell>
          <cell r="D117">
            <v>1239604.1666666679</v>
          </cell>
          <cell r="E117">
            <v>409048.61111111246</v>
          </cell>
          <cell r="F117">
            <v>830555.5555555555</v>
          </cell>
          <cell r="G117">
            <v>80563888.888889164</v>
          </cell>
        </row>
        <row r="118">
          <cell r="B118">
            <v>40360</v>
          </cell>
          <cell r="C118">
            <v>80563888.888889164</v>
          </cell>
          <cell r="D118">
            <v>1235451.3888888902</v>
          </cell>
          <cell r="E118">
            <v>404895.83333333471</v>
          </cell>
          <cell r="F118">
            <v>830555.5555555555</v>
          </cell>
          <cell r="G118">
            <v>79733333.333333611</v>
          </cell>
        </row>
        <row r="119">
          <cell r="B119">
            <v>40391</v>
          </cell>
          <cell r="C119">
            <v>79733333.333333611</v>
          </cell>
          <cell r="D119">
            <v>1231298.6111111124</v>
          </cell>
          <cell r="E119">
            <v>400743.05555555696</v>
          </cell>
          <cell r="F119">
            <v>830555.5555555555</v>
          </cell>
          <cell r="G119">
            <v>78902777.777778059</v>
          </cell>
        </row>
        <row r="120">
          <cell r="B120">
            <v>40422</v>
          </cell>
          <cell r="C120">
            <v>78902777.777778059</v>
          </cell>
          <cell r="D120">
            <v>1227145.8333333347</v>
          </cell>
          <cell r="E120">
            <v>396590.27777777921</v>
          </cell>
          <cell r="F120">
            <v>830555.5555555555</v>
          </cell>
          <cell r="G120">
            <v>78072222.222222507</v>
          </cell>
        </row>
        <row r="121">
          <cell r="B121">
            <v>40452</v>
          </cell>
          <cell r="C121">
            <v>78072222.222222507</v>
          </cell>
          <cell r="D121">
            <v>1222993.0555555569</v>
          </cell>
          <cell r="E121">
            <v>392437.5000000014</v>
          </cell>
          <cell r="F121">
            <v>830555.5555555555</v>
          </cell>
          <cell r="G121">
            <v>77241666.666666955</v>
          </cell>
        </row>
        <row r="122">
          <cell r="B122">
            <v>40483</v>
          </cell>
          <cell r="C122">
            <v>77241666.666666955</v>
          </cell>
          <cell r="D122">
            <v>1218840.2777777791</v>
          </cell>
          <cell r="E122">
            <v>388284.72222222365</v>
          </cell>
          <cell r="F122">
            <v>830555.5555555555</v>
          </cell>
          <cell r="G122">
            <v>76411111.111111403</v>
          </cell>
        </row>
        <row r="123">
          <cell r="B123">
            <v>40513</v>
          </cell>
          <cell r="C123">
            <v>76411111.111111403</v>
          </cell>
          <cell r="D123">
            <v>1214687.5000000014</v>
          </cell>
          <cell r="E123">
            <v>384131.94444444589</v>
          </cell>
          <cell r="F123">
            <v>830555.5555555555</v>
          </cell>
          <cell r="G123">
            <v>75580555.55555585</v>
          </cell>
        </row>
        <row r="124">
          <cell r="B124">
            <v>40544</v>
          </cell>
          <cell r="C124">
            <v>75580555.55555585</v>
          </cell>
          <cell r="D124">
            <v>1210534.7222222236</v>
          </cell>
          <cell r="E124">
            <v>379979.16666666814</v>
          </cell>
          <cell r="F124">
            <v>830555.5555555555</v>
          </cell>
          <cell r="G124">
            <v>74750000.000000298</v>
          </cell>
        </row>
        <row r="125">
          <cell r="B125">
            <v>40575</v>
          </cell>
          <cell r="C125">
            <v>74750000.000000298</v>
          </cell>
          <cell r="D125">
            <v>1206381.9444444459</v>
          </cell>
          <cell r="E125">
            <v>375826.38888889039</v>
          </cell>
          <cell r="F125">
            <v>830555.5555555555</v>
          </cell>
          <cell r="G125">
            <v>73919444.444444746</v>
          </cell>
        </row>
        <row r="126">
          <cell r="B126">
            <v>40603</v>
          </cell>
          <cell r="C126">
            <v>73919444.444444746</v>
          </cell>
          <cell r="D126">
            <v>1202229.1666666681</v>
          </cell>
          <cell r="E126">
            <v>371673.61111111264</v>
          </cell>
          <cell r="F126">
            <v>830555.5555555555</v>
          </cell>
          <cell r="G126">
            <v>73088888.888889194</v>
          </cell>
        </row>
        <row r="127">
          <cell r="B127">
            <v>40634</v>
          </cell>
          <cell r="C127">
            <v>73088888.888889194</v>
          </cell>
          <cell r="D127">
            <v>1198076.3888888904</v>
          </cell>
          <cell r="E127">
            <v>367520.83333333483</v>
          </cell>
          <cell r="F127">
            <v>830555.5555555555</v>
          </cell>
          <cell r="G127">
            <v>72258333.333333641</v>
          </cell>
        </row>
        <row r="128">
          <cell r="B128">
            <v>40664</v>
          </cell>
          <cell r="C128">
            <v>72258333.333333641</v>
          </cell>
          <cell r="D128">
            <v>1193923.6111111126</v>
          </cell>
          <cell r="E128">
            <v>363368.05555555708</v>
          </cell>
          <cell r="F128">
            <v>830555.5555555555</v>
          </cell>
          <cell r="G128">
            <v>71427777.777778089</v>
          </cell>
        </row>
        <row r="129">
          <cell r="B129">
            <v>40695</v>
          </cell>
          <cell r="C129">
            <v>71427777.777778089</v>
          </cell>
          <cell r="D129">
            <v>1189770.8333333349</v>
          </cell>
          <cell r="E129">
            <v>359215.27777777932</v>
          </cell>
          <cell r="F129">
            <v>830555.5555555555</v>
          </cell>
          <cell r="G129">
            <v>70597222.222222537</v>
          </cell>
        </row>
        <row r="130">
          <cell r="B130">
            <v>40725</v>
          </cell>
          <cell r="C130">
            <v>70597222.222222537</v>
          </cell>
          <cell r="D130">
            <v>1185618.0555555571</v>
          </cell>
          <cell r="E130">
            <v>355062.50000000157</v>
          </cell>
          <cell r="F130">
            <v>830555.5555555555</v>
          </cell>
          <cell r="G130">
            <v>69766666.666666985</v>
          </cell>
        </row>
        <row r="131">
          <cell r="B131">
            <v>40756</v>
          </cell>
          <cell r="C131">
            <v>69766666.666666985</v>
          </cell>
          <cell r="D131">
            <v>1181465.2777777794</v>
          </cell>
          <cell r="E131">
            <v>350909.72222222382</v>
          </cell>
          <cell r="F131">
            <v>830555.5555555555</v>
          </cell>
          <cell r="G131">
            <v>68936111.111111432</v>
          </cell>
        </row>
        <row r="132">
          <cell r="B132">
            <v>40787</v>
          </cell>
          <cell r="C132">
            <v>68936111.111111432</v>
          </cell>
          <cell r="D132">
            <v>1177312.5000000016</v>
          </cell>
          <cell r="E132">
            <v>346756.94444444607</v>
          </cell>
          <cell r="F132">
            <v>830555.5555555555</v>
          </cell>
          <cell r="G132">
            <v>68105555.55555588</v>
          </cell>
        </row>
        <row r="133">
          <cell r="B133">
            <v>40817</v>
          </cell>
          <cell r="C133">
            <v>68105555.55555588</v>
          </cell>
          <cell r="D133">
            <v>1173159.7222222239</v>
          </cell>
          <cell r="E133">
            <v>342604.16666666832</v>
          </cell>
          <cell r="F133">
            <v>830555.5555555555</v>
          </cell>
          <cell r="G133">
            <v>67275000.000000328</v>
          </cell>
        </row>
        <row r="134">
          <cell r="B134">
            <v>40848</v>
          </cell>
          <cell r="C134">
            <v>67275000.000000328</v>
          </cell>
          <cell r="D134">
            <v>1169006.9444444459</v>
          </cell>
          <cell r="E134">
            <v>338451.38888889051</v>
          </cell>
          <cell r="F134">
            <v>830555.5555555555</v>
          </cell>
          <cell r="G134">
            <v>66444444.444444776</v>
          </cell>
        </row>
        <row r="135">
          <cell r="B135">
            <v>40878</v>
          </cell>
          <cell r="C135">
            <v>66444444.444444776</v>
          </cell>
          <cell r="D135">
            <v>1164854.1666666684</v>
          </cell>
          <cell r="E135">
            <v>334298.61111111275</v>
          </cell>
          <cell r="F135">
            <v>830555.5555555555</v>
          </cell>
          <cell r="G135">
            <v>65613888.888889223</v>
          </cell>
        </row>
        <row r="136">
          <cell r="B136">
            <v>40909</v>
          </cell>
          <cell r="C136">
            <v>65613888.888889223</v>
          </cell>
          <cell r="D136">
            <v>1160701.3888888904</v>
          </cell>
          <cell r="E136">
            <v>330145.833333335</v>
          </cell>
          <cell r="F136">
            <v>830555.5555555555</v>
          </cell>
          <cell r="G136">
            <v>64783333.333333671</v>
          </cell>
        </row>
        <row r="137">
          <cell r="B137">
            <v>40940</v>
          </cell>
          <cell r="C137">
            <v>64783333.333333671</v>
          </cell>
          <cell r="D137">
            <v>1156548.6111111129</v>
          </cell>
          <cell r="E137">
            <v>325993.05555555725</v>
          </cell>
          <cell r="F137">
            <v>830555.5555555555</v>
          </cell>
          <cell r="G137">
            <v>63952777.777778119</v>
          </cell>
        </row>
        <row r="138">
          <cell r="B138">
            <v>40969</v>
          </cell>
          <cell r="C138">
            <v>63952777.777778119</v>
          </cell>
          <cell r="D138">
            <v>1152395.8333333349</v>
          </cell>
          <cell r="E138">
            <v>321840.2777777795</v>
          </cell>
          <cell r="F138">
            <v>830555.5555555555</v>
          </cell>
          <cell r="G138">
            <v>63122222.222222567</v>
          </cell>
        </row>
        <row r="139">
          <cell r="B139">
            <v>41000</v>
          </cell>
          <cell r="C139">
            <v>63122222.222222567</v>
          </cell>
          <cell r="D139">
            <v>1148243.0555555574</v>
          </cell>
          <cell r="E139">
            <v>317687.50000000175</v>
          </cell>
          <cell r="F139">
            <v>830555.5555555555</v>
          </cell>
          <cell r="G139">
            <v>62291666.666667014</v>
          </cell>
        </row>
        <row r="140">
          <cell r="B140">
            <v>41030</v>
          </cell>
          <cell r="C140">
            <v>62291666.666667014</v>
          </cell>
          <cell r="D140">
            <v>1144090.2777777794</v>
          </cell>
          <cell r="E140">
            <v>313534.72222222394</v>
          </cell>
          <cell r="F140">
            <v>830555.5555555555</v>
          </cell>
          <cell r="G140">
            <v>61461111.111111462</v>
          </cell>
        </row>
        <row r="141">
          <cell r="B141">
            <v>41061</v>
          </cell>
          <cell r="C141">
            <v>61461111.111111462</v>
          </cell>
          <cell r="D141">
            <v>1139937.5000000016</v>
          </cell>
          <cell r="E141">
            <v>309381.94444444618</v>
          </cell>
          <cell r="F141">
            <v>830555.5555555555</v>
          </cell>
          <cell r="G141">
            <v>60630555.55555591</v>
          </cell>
        </row>
        <row r="142">
          <cell r="B142">
            <v>41091</v>
          </cell>
          <cell r="C142">
            <v>60630555.55555591</v>
          </cell>
          <cell r="D142">
            <v>1135784.7222222239</v>
          </cell>
          <cell r="E142">
            <v>305229.16666666843</v>
          </cell>
          <cell r="F142">
            <v>830555.5555555555</v>
          </cell>
          <cell r="G142">
            <v>59800000.000000358</v>
          </cell>
        </row>
        <row r="143">
          <cell r="B143">
            <v>41122</v>
          </cell>
          <cell r="C143">
            <v>59800000.000000358</v>
          </cell>
          <cell r="D143">
            <v>1131631.9444444461</v>
          </cell>
          <cell r="E143">
            <v>301076.38888889068</v>
          </cell>
          <cell r="F143">
            <v>830555.5555555555</v>
          </cell>
          <cell r="G143">
            <v>58969444.444444805</v>
          </cell>
        </row>
        <row r="144">
          <cell r="B144">
            <v>41153</v>
          </cell>
          <cell r="C144">
            <v>58969444.444444805</v>
          </cell>
          <cell r="D144">
            <v>1127479.1666666684</v>
          </cell>
          <cell r="E144">
            <v>296923.61111111293</v>
          </cell>
          <cell r="F144">
            <v>830555.5555555555</v>
          </cell>
          <cell r="G144">
            <v>58138888.888889253</v>
          </cell>
        </row>
        <row r="145">
          <cell r="B145">
            <v>41183</v>
          </cell>
          <cell r="C145">
            <v>58138888.888889253</v>
          </cell>
          <cell r="D145">
            <v>1123326.3888888906</v>
          </cell>
          <cell r="E145">
            <v>292770.83333333518</v>
          </cell>
          <cell r="F145">
            <v>830555.5555555555</v>
          </cell>
          <cell r="G145">
            <v>57308333.333333701</v>
          </cell>
        </row>
        <row r="146">
          <cell r="B146">
            <v>41214</v>
          </cell>
          <cell r="C146">
            <v>57308333.333333701</v>
          </cell>
          <cell r="D146">
            <v>1119173.6111111129</v>
          </cell>
          <cell r="E146">
            <v>288618.05555555737</v>
          </cell>
          <cell r="F146">
            <v>830555.5555555555</v>
          </cell>
          <cell r="G146">
            <v>56477777.777778149</v>
          </cell>
        </row>
        <row r="147">
          <cell r="B147">
            <v>41244</v>
          </cell>
          <cell r="C147">
            <v>56477777.777778149</v>
          </cell>
          <cell r="D147">
            <v>1115020.8333333351</v>
          </cell>
          <cell r="E147">
            <v>284465.27777777961</v>
          </cell>
          <cell r="F147">
            <v>830555.5555555555</v>
          </cell>
          <cell r="G147">
            <v>55647222.222222596</v>
          </cell>
        </row>
        <row r="148">
          <cell r="B148">
            <v>41275</v>
          </cell>
          <cell r="C148">
            <v>55647222.222222596</v>
          </cell>
          <cell r="D148">
            <v>1110868.0555555574</v>
          </cell>
          <cell r="E148">
            <v>280312.50000000186</v>
          </cell>
          <cell r="F148">
            <v>830555.5555555555</v>
          </cell>
          <cell r="G148">
            <v>54816666.666667044</v>
          </cell>
        </row>
        <row r="149">
          <cell r="B149">
            <v>41306</v>
          </cell>
          <cell r="C149">
            <v>54816666.666667044</v>
          </cell>
          <cell r="D149">
            <v>1106715.2777777796</v>
          </cell>
          <cell r="E149">
            <v>276159.72222222411</v>
          </cell>
          <cell r="F149">
            <v>830555.5555555555</v>
          </cell>
          <cell r="G149">
            <v>53986111.111111492</v>
          </cell>
        </row>
        <row r="150">
          <cell r="B150">
            <v>41334</v>
          </cell>
          <cell r="C150">
            <v>53986111.111111492</v>
          </cell>
          <cell r="D150">
            <v>1102562.5000000019</v>
          </cell>
          <cell r="E150">
            <v>272006.94444444636</v>
          </cell>
          <cell r="F150">
            <v>830555.5555555555</v>
          </cell>
          <cell r="G150">
            <v>53155555.55555594</v>
          </cell>
        </row>
        <row r="151">
          <cell r="B151">
            <v>41365</v>
          </cell>
          <cell r="C151">
            <v>53155555.55555594</v>
          </cell>
          <cell r="D151">
            <v>1098409.7222222241</v>
          </cell>
          <cell r="E151">
            <v>267854.16666666861</v>
          </cell>
          <cell r="F151">
            <v>830555.5555555555</v>
          </cell>
          <cell r="G151">
            <v>52325000.000000387</v>
          </cell>
        </row>
        <row r="152">
          <cell r="B152">
            <v>41395</v>
          </cell>
          <cell r="C152">
            <v>52325000.000000387</v>
          </cell>
          <cell r="D152">
            <v>1094256.9444444464</v>
          </cell>
          <cell r="E152">
            <v>263701.3888888908</v>
          </cell>
          <cell r="F152">
            <v>830555.5555555555</v>
          </cell>
          <cell r="G152">
            <v>51494444.444444835</v>
          </cell>
        </row>
        <row r="153">
          <cell r="B153">
            <v>41426</v>
          </cell>
          <cell r="C153">
            <v>51494444.444444835</v>
          </cell>
          <cell r="D153">
            <v>1090104.1666666686</v>
          </cell>
          <cell r="E153">
            <v>259548.61111111307</v>
          </cell>
          <cell r="F153">
            <v>830555.5555555555</v>
          </cell>
          <cell r="G153">
            <v>50663888.888889283</v>
          </cell>
        </row>
        <row r="154">
          <cell r="B154">
            <v>41456</v>
          </cell>
          <cell r="C154">
            <v>50663888.888889283</v>
          </cell>
          <cell r="D154">
            <v>1085951.3888888909</v>
          </cell>
          <cell r="E154">
            <v>255395.83333333529</v>
          </cell>
          <cell r="F154">
            <v>830555.5555555555</v>
          </cell>
          <cell r="G154">
            <v>49833333.333333731</v>
          </cell>
        </row>
        <row r="155">
          <cell r="B155">
            <v>41487</v>
          </cell>
          <cell r="C155">
            <v>49833333.333333731</v>
          </cell>
          <cell r="D155">
            <v>1081798.6111111131</v>
          </cell>
          <cell r="E155">
            <v>251243.05555555754</v>
          </cell>
          <cell r="F155">
            <v>830555.5555555555</v>
          </cell>
          <cell r="G155">
            <v>49002777.777778178</v>
          </cell>
        </row>
        <row r="156">
          <cell r="B156">
            <v>41518</v>
          </cell>
          <cell r="C156">
            <v>49002777.777778178</v>
          </cell>
          <cell r="D156">
            <v>1077645.8333333354</v>
          </cell>
          <cell r="E156">
            <v>247090.27777777979</v>
          </cell>
          <cell r="F156">
            <v>830555.5555555555</v>
          </cell>
          <cell r="G156">
            <v>48172222.222222626</v>
          </cell>
        </row>
        <row r="157">
          <cell r="B157">
            <v>41548</v>
          </cell>
          <cell r="C157">
            <v>48172222.222222626</v>
          </cell>
          <cell r="D157">
            <v>1073493.0555555576</v>
          </cell>
          <cell r="E157">
            <v>242937.50000000201</v>
          </cell>
          <cell r="F157">
            <v>830555.5555555555</v>
          </cell>
          <cell r="G157">
            <v>47341666.666667074</v>
          </cell>
        </row>
        <row r="158">
          <cell r="B158">
            <v>41579</v>
          </cell>
          <cell r="C158">
            <v>47341666.666667074</v>
          </cell>
          <cell r="D158">
            <v>1069340.2777777798</v>
          </cell>
          <cell r="E158">
            <v>238784.72222222426</v>
          </cell>
          <cell r="F158">
            <v>830555.5555555555</v>
          </cell>
          <cell r="G158">
            <v>46511111.111111522</v>
          </cell>
        </row>
        <row r="159">
          <cell r="B159">
            <v>41609</v>
          </cell>
          <cell r="C159">
            <v>46511111.111111522</v>
          </cell>
          <cell r="D159">
            <v>1065187.5000000021</v>
          </cell>
          <cell r="E159">
            <v>234631.9444444465</v>
          </cell>
          <cell r="F159">
            <v>830555.5555555555</v>
          </cell>
          <cell r="G159">
            <v>45680555.555555969</v>
          </cell>
        </row>
        <row r="160">
          <cell r="B160">
            <v>41640</v>
          </cell>
          <cell r="C160">
            <v>45680555.555555969</v>
          </cell>
          <cell r="D160">
            <v>1061034.7222222243</v>
          </cell>
          <cell r="E160">
            <v>230479.16666666872</v>
          </cell>
          <cell r="F160">
            <v>830555.5555555555</v>
          </cell>
          <cell r="G160">
            <v>44850000.000000417</v>
          </cell>
        </row>
        <row r="161">
          <cell r="B161">
            <v>41671</v>
          </cell>
          <cell r="C161">
            <v>44850000.000000417</v>
          </cell>
          <cell r="D161">
            <v>1056881.9444444464</v>
          </cell>
          <cell r="E161">
            <v>226326.38888889097</v>
          </cell>
          <cell r="F161">
            <v>830555.5555555555</v>
          </cell>
          <cell r="G161">
            <v>44019444.444444865</v>
          </cell>
        </row>
        <row r="162">
          <cell r="B162">
            <v>41699</v>
          </cell>
          <cell r="C162">
            <v>44019444.444444865</v>
          </cell>
          <cell r="D162">
            <v>1052729.1666666688</v>
          </cell>
          <cell r="E162">
            <v>222173.61111111322</v>
          </cell>
          <cell r="F162">
            <v>830555.5555555555</v>
          </cell>
          <cell r="G162">
            <v>43188888.888889313</v>
          </cell>
        </row>
        <row r="163">
          <cell r="B163">
            <v>41730</v>
          </cell>
          <cell r="C163">
            <v>43188888.888889313</v>
          </cell>
          <cell r="D163">
            <v>1048576.3888888909</v>
          </cell>
          <cell r="E163">
            <v>218020.83333333544</v>
          </cell>
          <cell r="F163">
            <v>830555.5555555555</v>
          </cell>
          <cell r="G163">
            <v>42358333.33333376</v>
          </cell>
        </row>
        <row r="164">
          <cell r="B164">
            <v>41760</v>
          </cell>
          <cell r="C164">
            <v>42358333.33333376</v>
          </cell>
          <cell r="D164">
            <v>1044423.6111111132</v>
          </cell>
          <cell r="E164">
            <v>213868.05555555769</v>
          </cell>
          <cell r="F164">
            <v>830555.5555555555</v>
          </cell>
          <cell r="G164">
            <v>41527777.777778208</v>
          </cell>
        </row>
        <row r="165">
          <cell r="B165">
            <v>41791</v>
          </cell>
          <cell r="C165">
            <v>41527777.777778208</v>
          </cell>
          <cell r="D165">
            <v>1040270.8333333355</v>
          </cell>
          <cell r="E165">
            <v>209715.27777777993</v>
          </cell>
          <cell r="F165">
            <v>830555.5555555555</v>
          </cell>
          <cell r="G165">
            <v>40697222.222222656</v>
          </cell>
        </row>
        <row r="166">
          <cell r="B166">
            <v>41821</v>
          </cell>
          <cell r="C166">
            <v>40697222.222222656</v>
          </cell>
          <cell r="D166">
            <v>1036118.0555555576</v>
          </cell>
          <cell r="E166">
            <v>205562.50000000215</v>
          </cell>
          <cell r="F166">
            <v>830555.5555555555</v>
          </cell>
          <cell r="G166">
            <v>39866666.666667104</v>
          </cell>
        </row>
        <row r="167">
          <cell r="B167">
            <v>41852</v>
          </cell>
          <cell r="C167">
            <v>39866666.666667104</v>
          </cell>
          <cell r="D167">
            <v>1031965.2777777798</v>
          </cell>
          <cell r="E167">
            <v>201409.7222222244</v>
          </cell>
          <cell r="F167">
            <v>830555.5555555555</v>
          </cell>
          <cell r="G167">
            <v>39036111.111111552</v>
          </cell>
        </row>
        <row r="168">
          <cell r="B168">
            <v>41883</v>
          </cell>
          <cell r="C168">
            <v>39036111.111111552</v>
          </cell>
          <cell r="D168">
            <v>1027812.5000000021</v>
          </cell>
          <cell r="E168">
            <v>197256.94444444665</v>
          </cell>
          <cell r="F168">
            <v>830555.5555555555</v>
          </cell>
          <cell r="G168">
            <v>38205555.555555999</v>
          </cell>
        </row>
        <row r="169">
          <cell r="B169">
            <v>41913</v>
          </cell>
          <cell r="C169">
            <v>38205555.555555999</v>
          </cell>
          <cell r="D169">
            <v>1023659.7222222243</v>
          </cell>
          <cell r="E169">
            <v>193104.16666666887</v>
          </cell>
          <cell r="F169">
            <v>830555.5555555555</v>
          </cell>
          <cell r="G169">
            <v>37375000.000000447</v>
          </cell>
        </row>
        <row r="170">
          <cell r="B170">
            <v>41944</v>
          </cell>
          <cell r="C170">
            <v>37375000.000000447</v>
          </cell>
          <cell r="D170">
            <v>1019506.9444444466</v>
          </cell>
          <cell r="E170">
            <v>188951.38888889112</v>
          </cell>
          <cell r="F170">
            <v>830555.5555555555</v>
          </cell>
          <cell r="G170">
            <v>36544444.444444895</v>
          </cell>
        </row>
        <row r="171">
          <cell r="B171">
            <v>41974</v>
          </cell>
          <cell r="C171">
            <v>36544444.444444895</v>
          </cell>
          <cell r="D171">
            <v>1015354.1666666688</v>
          </cell>
          <cell r="E171">
            <v>184798.61111111337</v>
          </cell>
          <cell r="F171">
            <v>830555.5555555555</v>
          </cell>
          <cell r="G171">
            <v>35713888.888889343</v>
          </cell>
        </row>
        <row r="172">
          <cell r="B172">
            <v>42005</v>
          </cell>
          <cell r="C172">
            <v>35713888.888889343</v>
          </cell>
          <cell r="D172">
            <v>1011201.3888888911</v>
          </cell>
          <cell r="E172">
            <v>180645.83333333558</v>
          </cell>
          <cell r="F172">
            <v>830555.5555555555</v>
          </cell>
          <cell r="G172">
            <v>34883333.33333379</v>
          </cell>
        </row>
        <row r="173">
          <cell r="B173">
            <v>42036</v>
          </cell>
          <cell r="C173">
            <v>34883333.33333379</v>
          </cell>
          <cell r="D173">
            <v>1007048.6111111133</v>
          </cell>
          <cell r="E173">
            <v>176493.05555555783</v>
          </cell>
          <cell r="F173">
            <v>830555.5555555555</v>
          </cell>
          <cell r="G173">
            <v>34052777.777778238</v>
          </cell>
        </row>
        <row r="174">
          <cell r="B174">
            <v>42064</v>
          </cell>
          <cell r="C174">
            <v>34052777.777778238</v>
          </cell>
          <cell r="D174">
            <v>1002895.8333333356</v>
          </cell>
          <cell r="E174">
            <v>172340.27777778008</v>
          </cell>
          <cell r="F174">
            <v>830555.5555555555</v>
          </cell>
          <cell r="G174">
            <v>33222222.222222682</v>
          </cell>
        </row>
        <row r="175">
          <cell r="B175">
            <v>42095</v>
          </cell>
          <cell r="C175">
            <v>33222222.222222682</v>
          </cell>
          <cell r="D175">
            <v>998743.05555555783</v>
          </cell>
          <cell r="E175">
            <v>168187.5000000023</v>
          </cell>
          <cell r="F175">
            <v>830555.5555555555</v>
          </cell>
          <cell r="G175">
            <v>32391666.666667126</v>
          </cell>
        </row>
        <row r="176">
          <cell r="B176">
            <v>42125</v>
          </cell>
          <cell r="C176">
            <v>32391666.666667126</v>
          </cell>
          <cell r="D176">
            <v>994590.27777778008</v>
          </cell>
          <cell r="E176">
            <v>164034.72222222452</v>
          </cell>
          <cell r="F176">
            <v>830555.5555555555</v>
          </cell>
          <cell r="G176">
            <v>31561111.11111157</v>
          </cell>
        </row>
        <row r="177">
          <cell r="B177">
            <v>42156</v>
          </cell>
          <cell r="C177">
            <v>31561111.11111157</v>
          </cell>
          <cell r="D177">
            <v>990437.50000000233</v>
          </cell>
          <cell r="E177">
            <v>159881.94444444677</v>
          </cell>
          <cell r="F177">
            <v>830555.5555555555</v>
          </cell>
          <cell r="G177">
            <v>30730555.555556014</v>
          </cell>
        </row>
        <row r="178">
          <cell r="B178">
            <v>42186</v>
          </cell>
          <cell r="C178">
            <v>30730555.555556014</v>
          </cell>
          <cell r="D178">
            <v>986284.72222222446</v>
          </cell>
          <cell r="E178">
            <v>155729.16666666896</v>
          </cell>
          <cell r="F178">
            <v>830555.5555555555</v>
          </cell>
          <cell r="G178">
            <v>29900000.000000458</v>
          </cell>
        </row>
        <row r="179">
          <cell r="B179">
            <v>42217</v>
          </cell>
          <cell r="C179">
            <v>29900000.000000458</v>
          </cell>
          <cell r="D179">
            <v>982131.94444444671</v>
          </cell>
          <cell r="E179">
            <v>151576.3888888912</v>
          </cell>
          <cell r="F179">
            <v>830555.5555555555</v>
          </cell>
          <cell r="G179">
            <v>29069444.444444902</v>
          </cell>
        </row>
        <row r="180">
          <cell r="B180">
            <v>42248</v>
          </cell>
          <cell r="C180">
            <v>29069444.444444902</v>
          </cell>
          <cell r="D180">
            <v>977979.16666666884</v>
          </cell>
          <cell r="E180">
            <v>147423.61111111339</v>
          </cell>
          <cell r="F180">
            <v>830555.5555555555</v>
          </cell>
          <cell r="G180">
            <v>28238888.888889346</v>
          </cell>
        </row>
        <row r="181">
          <cell r="B181">
            <v>42278</v>
          </cell>
          <cell r="C181">
            <v>28238888.888889346</v>
          </cell>
          <cell r="D181">
            <v>973826.38888889109</v>
          </cell>
          <cell r="E181">
            <v>143270.83333333564</v>
          </cell>
          <cell r="F181">
            <v>830555.5555555555</v>
          </cell>
          <cell r="G181">
            <v>27408333.33333379</v>
          </cell>
        </row>
        <row r="182">
          <cell r="B182">
            <v>42309</v>
          </cell>
          <cell r="C182">
            <v>27408333.33333379</v>
          </cell>
          <cell r="D182">
            <v>969673.61111111334</v>
          </cell>
          <cell r="E182">
            <v>139118.05555555783</v>
          </cell>
          <cell r="F182">
            <v>830555.5555555555</v>
          </cell>
          <cell r="G182">
            <v>26577777.777778234</v>
          </cell>
        </row>
        <row r="183">
          <cell r="B183">
            <v>42339</v>
          </cell>
          <cell r="C183">
            <v>26577777.777778234</v>
          </cell>
          <cell r="D183">
            <v>965520.83333333558</v>
          </cell>
          <cell r="E183">
            <v>134965.27777778008</v>
          </cell>
          <cell r="F183">
            <v>830555.5555555555</v>
          </cell>
          <cell r="G183">
            <v>25747222.222222678</v>
          </cell>
        </row>
        <row r="184">
          <cell r="B184">
            <v>42370</v>
          </cell>
          <cell r="C184">
            <v>25747222.222222678</v>
          </cell>
          <cell r="D184">
            <v>961368.05555555783</v>
          </cell>
          <cell r="E184">
            <v>130812.50000000227</v>
          </cell>
          <cell r="F184">
            <v>830555.5555555555</v>
          </cell>
          <cell r="G184">
            <v>24916666.666667122</v>
          </cell>
        </row>
        <row r="185">
          <cell r="B185">
            <v>42401</v>
          </cell>
          <cell r="C185">
            <v>24916666.666667122</v>
          </cell>
          <cell r="D185">
            <v>957215.27777778008</v>
          </cell>
          <cell r="E185">
            <v>126659.72222222452</v>
          </cell>
          <cell r="F185">
            <v>830555.5555555555</v>
          </cell>
          <cell r="G185">
            <v>24086111.111111566</v>
          </cell>
        </row>
        <row r="186">
          <cell r="B186">
            <v>42430</v>
          </cell>
          <cell r="C186">
            <v>24086111.111111566</v>
          </cell>
          <cell r="D186">
            <v>953062.50000000221</v>
          </cell>
          <cell r="E186">
            <v>122506.94444444671</v>
          </cell>
          <cell r="F186">
            <v>830555.5555555555</v>
          </cell>
          <cell r="G186">
            <v>23255555.55555601</v>
          </cell>
        </row>
        <row r="187">
          <cell r="B187">
            <v>42461</v>
          </cell>
          <cell r="C187">
            <v>23255555.55555601</v>
          </cell>
          <cell r="D187">
            <v>948909.72222222446</v>
          </cell>
          <cell r="E187">
            <v>118354.16666666896</v>
          </cell>
          <cell r="F187">
            <v>830555.5555555555</v>
          </cell>
          <cell r="G187">
            <v>22425000.000000454</v>
          </cell>
        </row>
        <row r="188">
          <cell r="B188">
            <v>42491</v>
          </cell>
          <cell r="C188">
            <v>22425000.000000454</v>
          </cell>
          <cell r="D188">
            <v>944756.94444444671</v>
          </cell>
          <cell r="E188">
            <v>114201.38888889116</v>
          </cell>
          <cell r="F188">
            <v>830555.5555555555</v>
          </cell>
          <cell r="G188">
            <v>21594444.444444899</v>
          </cell>
        </row>
        <row r="189">
          <cell r="B189">
            <v>42522</v>
          </cell>
          <cell r="C189">
            <v>21594444.444444899</v>
          </cell>
          <cell r="D189">
            <v>940604.16666666884</v>
          </cell>
          <cell r="E189">
            <v>110048.61111111339</v>
          </cell>
          <cell r="F189">
            <v>830555.5555555555</v>
          </cell>
          <cell r="G189">
            <v>20763888.888889343</v>
          </cell>
        </row>
        <row r="190">
          <cell r="B190">
            <v>42552</v>
          </cell>
          <cell r="C190">
            <v>20763888.888889343</v>
          </cell>
          <cell r="D190">
            <v>936451.38888889109</v>
          </cell>
          <cell r="E190">
            <v>105895.8333333356</v>
          </cell>
          <cell r="F190">
            <v>830555.5555555555</v>
          </cell>
          <cell r="G190">
            <v>19933333.333333787</v>
          </cell>
        </row>
        <row r="191">
          <cell r="B191">
            <v>42583</v>
          </cell>
          <cell r="C191">
            <v>19933333.333333787</v>
          </cell>
          <cell r="D191">
            <v>932298.61111111334</v>
          </cell>
          <cell r="E191">
            <v>101743.05555555783</v>
          </cell>
          <cell r="F191">
            <v>830555.5555555555</v>
          </cell>
          <cell r="G191">
            <v>19102777.777778231</v>
          </cell>
        </row>
        <row r="192">
          <cell r="B192">
            <v>42614</v>
          </cell>
          <cell r="C192">
            <v>19102777.777778231</v>
          </cell>
          <cell r="D192">
            <v>928145.83333333558</v>
          </cell>
          <cell r="E192">
            <v>97590.277777780037</v>
          </cell>
          <cell r="F192">
            <v>830555.5555555555</v>
          </cell>
          <cell r="G192">
            <v>18272222.222222675</v>
          </cell>
        </row>
        <row r="193">
          <cell r="B193">
            <v>42644</v>
          </cell>
          <cell r="C193">
            <v>18272222.222222675</v>
          </cell>
          <cell r="D193">
            <v>923993.05555555783</v>
          </cell>
          <cell r="E193">
            <v>93437.50000000227</v>
          </cell>
          <cell r="F193">
            <v>830555.5555555555</v>
          </cell>
          <cell r="G193">
            <v>17441666.666667119</v>
          </cell>
        </row>
        <row r="194">
          <cell r="B194">
            <v>42675</v>
          </cell>
          <cell r="C194">
            <v>17441666.666667119</v>
          </cell>
          <cell r="D194">
            <v>919840.27777777996</v>
          </cell>
          <cell r="E194">
            <v>89284.722222224475</v>
          </cell>
          <cell r="F194">
            <v>830555.5555555555</v>
          </cell>
          <cell r="G194">
            <v>16611111.111111563</v>
          </cell>
        </row>
        <row r="195">
          <cell r="B195">
            <v>42705</v>
          </cell>
          <cell r="C195">
            <v>16611111.111111563</v>
          </cell>
          <cell r="D195">
            <v>915687.50000000221</v>
          </cell>
          <cell r="E195">
            <v>85131.944444446708</v>
          </cell>
          <cell r="F195">
            <v>830555.5555555555</v>
          </cell>
          <cell r="G195">
            <v>15780555.555556007</v>
          </cell>
        </row>
        <row r="196">
          <cell r="B196">
            <v>42736</v>
          </cell>
          <cell r="C196">
            <v>15780555.555556007</v>
          </cell>
          <cell r="D196">
            <v>911534.72222222446</v>
          </cell>
          <cell r="E196">
            <v>80979.166666668927</v>
          </cell>
          <cell r="F196">
            <v>830555.5555555555</v>
          </cell>
          <cell r="G196">
            <v>14950000.000000451</v>
          </cell>
        </row>
        <row r="197">
          <cell r="B197">
            <v>42767</v>
          </cell>
          <cell r="C197">
            <v>14950000.000000451</v>
          </cell>
          <cell r="D197">
            <v>907381.94444444659</v>
          </cell>
          <cell r="E197">
            <v>76826.388888891146</v>
          </cell>
          <cell r="F197">
            <v>830555.5555555555</v>
          </cell>
          <cell r="G197">
            <v>14119444.444444895</v>
          </cell>
        </row>
        <row r="198">
          <cell r="B198">
            <v>42795</v>
          </cell>
          <cell r="C198">
            <v>14119444.444444895</v>
          </cell>
          <cell r="D198">
            <v>903229.16666666884</v>
          </cell>
          <cell r="E198">
            <v>72673.611111113365</v>
          </cell>
          <cell r="F198">
            <v>830555.5555555555</v>
          </cell>
          <cell r="G198">
            <v>13288888.888889339</v>
          </cell>
        </row>
        <row r="199">
          <cell r="B199">
            <v>42826</v>
          </cell>
          <cell r="C199">
            <v>13288888.888889339</v>
          </cell>
          <cell r="D199">
            <v>899076.38888889109</v>
          </cell>
          <cell r="E199">
            <v>68520.833333335584</v>
          </cell>
          <cell r="F199">
            <v>830555.5555555555</v>
          </cell>
          <cell r="G199">
            <v>12458333.333333783</v>
          </cell>
        </row>
        <row r="200">
          <cell r="B200">
            <v>42856</v>
          </cell>
          <cell r="C200">
            <v>12458333.333333783</v>
          </cell>
          <cell r="D200">
            <v>894923.61111111334</v>
          </cell>
          <cell r="E200">
            <v>64368.055555557803</v>
          </cell>
          <cell r="F200">
            <v>830555.5555555555</v>
          </cell>
          <cell r="G200">
            <v>11627777.777778227</v>
          </cell>
        </row>
        <row r="201">
          <cell r="B201">
            <v>42887</v>
          </cell>
          <cell r="C201">
            <v>11627777.777778227</v>
          </cell>
          <cell r="D201">
            <v>890770.83333333558</v>
          </cell>
          <cell r="E201">
            <v>60215.277777780022</v>
          </cell>
          <cell r="F201">
            <v>830555.5555555555</v>
          </cell>
          <cell r="G201">
            <v>10797222.222222671</v>
          </cell>
        </row>
        <row r="202">
          <cell r="B202">
            <v>42917</v>
          </cell>
          <cell r="C202">
            <v>10797222.222222671</v>
          </cell>
          <cell r="D202">
            <v>886618.05555555772</v>
          </cell>
          <cell r="E202">
            <v>56062.500000002248</v>
          </cell>
          <cell r="F202">
            <v>830555.5555555555</v>
          </cell>
          <cell r="G202">
            <v>9966666.6666671149</v>
          </cell>
        </row>
        <row r="203">
          <cell r="B203">
            <v>42948</v>
          </cell>
          <cell r="C203">
            <v>9966666.6666671149</v>
          </cell>
          <cell r="D203">
            <v>882465.27777777996</v>
          </cell>
          <cell r="E203">
            <v>51909.722222224467</v>
          </cell>
          <cell r="F203">
            <v>830555.5555555555</v>
          </cell>
          <cell r="G203">
            <v>9136111.111111559</v>
          </cell>
        </row>
        <row r="204">
          <cell r="B204">
            <v>42979</v>
          </cell>
          <cell r="C204">
            <v>9136111.111111559</v>
          </cell>
          <cell r="D204">
            <v>878312.50000000221</v>
          </cell>
          <cell r="E204">
            <v>47756.944444446686</v>
          </cell>
          <cell r="F204">
            <v>830555.5555555555</v>
          </cell>
          <cell r="G204">
            <v>8305555.555556003</v>
          </cell>
        </row>
        <row r="205">
          <cell r="B205">
            <v>43009</v>
          </cell>
          <cell r="C205">
            <v>8305555.555556003</v>
          </cell>
          <cell r="D205">
            <v>874159.72222222446</v>
          </cell>
          <cell r="E205">
            <v>43604.166666668905</v>
          </cell>
          <cell r="F205">
            <v>830555.5555555555</v>
          </cell>
          <cell r="G205">
            <v>7475000.000000447</v>
          </cell>
        </row>
        <row r="206">
          <cell r="B206">
            <v>43040</v>
          </cell>
          <cell r="C206">
            <v>7475000.000000447</v>
          </cell>
          <cell r="D206">
            <v>870006.94444444659</v>
          </cell>
          <cell r="E206">
            <v>39451.388888891124</v>
          </cell>
          <cell r="F206">
            <v>830555.5555555555</v>
          </cell>
          <cell r="G206">
            <v>6644444.4444448911</v>
          </cell>
        </row>
        <row r="207">
          <cell r="B207">
            <v>43070</v>
          </cell>
          <cell r="C207">
            <v>6644444.4444448911</v>
          </cell>
          <cell r="D207">
            <v>865854.16666666884</v>
          </cell>
          <cell r="E207">
            <v>35298.611111113343</v>
          </cell>
          <cell r="F207">
            <v>830555.5555555555</v>
          </cell>
          <cell r="G207">
            <v>5813888.8888893351</v>
          </cell>
        </row>
        <row r="208">
          <cell r="B208">
            <v>43101</v>
          </cell>
          <cell r="C208">
            <v>5813888.8888893351</v>
          </cell>
          <cell r="D208">
            <v>861701.38888889109</v>
          </cell>
          <cell r="E208">
            <v>31145.833333335566</v>
          </cell>
          <cell r="F208">
            <v>830555.5555555555</v>
          </cell>
          <cell r="G208">
            <v>4983333.3333337791</v>
          </cell>
        </row>
        <row r="209">
          <cell r="B209">
            <v>43132</v>
          </cell>
          <cell r="C209">
            <v>4983333.3333337791</v>
          </cell>
          <cell r="D209">
            <v>857548.61111111334</v>
          </cell>
          <cell r="E209">
            <v>26993.055555557785</v>
          </cell>
          <cell r="F209">
            <v>830555.5555555555</v>
          </cell>
          <cell r="G209">
            <v>4152777.7777782236</v>
          </cell>
        </row>
        <row r="210">
          <cell r="B210">
            <v>43160</v>
          </cell>
          <cell r="C210">
            <v>4152777.7777782236</v>
          </cell>
          <cell r="D210">
            <v>853395.83333333547</v>
          </cell>
          <cell r="E210">
            <v>22840.277777780007</v>
          </cell>
          <cell r="F210">
            <v>830555.5555555555</v>
          </cell>
          <cell r="G210">
            <v>3322222.2222226681</v>
          </cell>
        </row>
        <row r="211">
          <cell r="B211">
            <v>43191</v>
          </cell>
          <cell r="C211">
            <v>3322222.2222226681</v>
          </cell>
          <cell r="D211">
            <v>849243.05555555772</v>
          </cell>
          <cell r="E211">
            <v>18687.50000000223</v>
          </cell>
          <cell r="F211">
            <v>830555.5555555555</v>
          </cell>
          <cell r="G211">
            <v>2491666.6666671126</v>
          </cell>
        </row>
        <row r="212">
          <cell r="B212">
            <v>43221</v>
          </cell>
          <cell r="C212">
            <v>2491666.6666671126</v>
          </cell>
          <cell r="D212">
            <v>845090.27777777996</v>
          </cell>
          <cell r="E212">
            <v>14534.722222224451</v>
          </cell>
          <cell r="F212">
            <v>830555.5555555555</v>
          </cell>
          <cell r="G212">
            <v>1661111.1111115571</v>
          </cell>
        </row>
        <row r="213">
          <cell r="B213">
            <v>43252</v>
          </cell>
          <cell r="C213">
            <v>1661111.1111115571</v>
          </cell>
          <cell r="D213">
            <v>840937.50000000221</v>
          </cell>
          <cell r="E213">
            <v>10381.944444446675</v>
          </cell>
          <cell r="F213">
            <v>830555.5555555555</v>
          </cell>
          <cell r="G213">
            <v>830555.55555600161</v>
          </cell>
        </row>
        <row r="214">
          <cell r="B214">
            <v>43282</v>
          </cell>
          <cell r="C214">
            <v>830555.55555600161</v>
          </cell>
          <cell r="D214">
            <v>836784.72222222434</v>
          </cell>
          <cell r="E214">
            <v>6229.1666666688971</v>
          </cell>
          <cell r="F214">
            <v>830555.5555555555</v>
          </cell>
          <cell r="G214">
            <v>4.4610351324081421E-7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Period</v>
          </cell>
          <cell r="B1" t="str">
            <v>Beginning Balance</v>
          </cell>
          <cell r="C1" t="str">
            <v>Levelized Payment</v>
          </cell>
          <cell r="D1" t="str">
            <v>Amortization</v>
          </cell>
          <cell r="E1" t="str">
            <v>Interest</v>
          </cell>
          <cell r="F1" t="str">
            <v>Ending Balance</v>
          </cell>
        </row>
        <row r="2">
          <cell r="A2">
            <v>34486</v>
          </cell>
          <cell r="B2">
            <v>20000000</v>
          </cell>
          <cell r="C2">
            <v>0</v>
          </cell>
          <cell r="D2">
            <v>0</v>
          </cell>
          <cell r="E2">
            <v>0</v>
          </cell>
          <cell r="F2">
            <v>20000000</v>
          </cell>
        </row>
        <row r="3">
          <cell r="A3">
            <v>34516</v>
          </cell>
          <cell r="B3">
            <v>20000000</v>
          </cell>
          <cell r="C3">
            <v>166462.75</v>
          </cell>
          <cell r="D3">
            <v>166462.75</v>
          </cell>
          <cell r="E3">
            <v>0</v>
          </cell>
          <cell r="F3">
            <v>19833537.25</v>
          </cell>
        </row>
        <row r="4">
          <cell r="A4">
            <v>34547</v>
          </cell>
          <cell r="B4">
            <v>19833537.25</v>
          </cell>
          <cell r="C4">
            <v>166462.75</v>
          </cell>
          <cell r="D4">
            <v>34239.168333333335</v>
          </cell>
          <cell r="E4">
            <v>132223.58166666667</v>
          </cell>
          <cell r="F4">
            <v>19799298.081666667</v>
          </cell>
        </row>
        <row r="5">
          <cell r="A5">
            <v>34578</v>
          </cell>
          <cell r="B5">
            <v>19799298.081666667</v>
          </cell>
          <cell r="C5">
            <v>166462.75</v>
          </cell>
          <cell r="D5">
            <v>34467.429455555539</v>
          </cell>
          <cell r="E5">
            <v>131995.32054444446</v>
          </cell>
          <cell r="F5">
            <v>19764830.652211111</v>
          </cell>
        </row>
        <row r="6">
          <cell r="A6">
            <v>34608</v>
          </cell>
          <cell r="B6">
            <v>19764830.652211111</v>
          </cell>
          <cell r="C6">
            <v>166462.75</v>
          </cell>
          <cell r="D6">
            <v>34697.212318592588</v>
          </cell>
          <cell r="E6">
            <v>131765.53768140741</v>
          </cell>
          <cell r="F6">
            <v>19730133.439892519</v>
          </cell>
        </row>
        <row r="7">
          <cell r="A7">
            <v>34639</v>
          </cell>
          <cell r="B7">
            <v>19730133.439892519</v>
          </cell>
          <cell r="C7">
            <v>166462.75</v>
          </cell>
          <cell r="D7">
            <v>34928.527067383198</v>
          </cell>
          <cell r="E7">
            <v>131534.2229326168</v>
          </cell>
          <cell r="F7">
            <v>19695204.912825137</v>
          </cell>
        </row>
        <row r="8">
          <cell r="A8">
            <v>34669</v>
          </cell>
          <cell r="B8">
            <v>19695204.912825137</v>
          </cell>
          <cell r="C8">
            <v>166462.75</v>
          </cell>
          <cell r="D8">
            <v>35161.383914499078</v>
          </cell>
          <cell r="E8">
            <v>131301.36608550092</v>
          </cell>
          <cell r="F8">
            <v>19660043.528910637</v>
          </cell>
        </row>
        <row r="9">
          <cell r="A9">
            <v>34700</v>
          </cell>
          <cell r="B9">
            <v>19660043.528910637</v>
          </cell>
          <cell r="C9">
            <v>166462.75</v>
          </cell>
          <cell r="D9">
            <v>35395.79314059575</v>
          </cell>
          <cell r="E9">
            <v>131066.95685940425</v>
          </cell>
          <cell r="F9">
            <v>19624647.735770043</v>
          </cell>
        </row>
        <row r="10">
          <cell r="A10">
            <v>34731</v>
          </cell>
          <cell r="B10">
            <v>19624647.735770043</v>
          </cell>
          <cell r="C10">
            <v>166462.75</v>
          </cell>
          <cell r="D10">
            <v>35631.765094866365</v>
          </cell>
          <cell r="E10">
            <v>130830.98490513364</v>
          </cell>
          <cell r="F10">
            <v>19589015.970675178</v>
          </cell>
        </row>
        <row r="11">
          <cell r="A11">
            <v>34759</v>
          </cell>
          <cell r="B11">
            <v>19589015.970675178</v>
          </cell>
          <cell r="C11">
            <v>166462.75</v>
          </cell>
          <cell r="D11">
            <v>35869.310195498809</v>
          </cell>
          <cell r="E11">
            <v>130593.43980450119</v>
          </cell>
          <cell r="F11">
            <v>19553146.66047968</v>
          </cell>
        </row>
        <row r="12">
          <cell r="A12">
            <v>34790</v>
          </cell>
          <cell r="B12">
            <v>19553146.66047968</v>
          </cell>
          <cell r="C12">
            <v>166462.75</v>
          </cell>
          <cell r="D12">
            <v>36108.438930135453</v>
          </cell>
          <cell r="E12">
            <v>130354.31106986455</v>
          </cell>
          <cell r="F12">
            <v>19517038.221549544</v>
          </cell>
        </row>
        <row r="13">
          <cell r="A13">
            <v>34820</v>
          </cell>
          <cell r="B13">
            <v>19517038.221549544</v>
          </cell>
          <cell r="C13">
            <v>166462.75</v>
          </cell>
          <cell r="D13">
            <v>36349.161856336359</v>
          </cell>
          <cell r="E13">
            <v>130113.58814366364</v>
          </cell>
          <cell r="F13">
            <v>19480689.05969321</v>
          </cell>
        </row>
        <row r="14">
          <cell r="A14">
            <v>34851</v>
          </cell>
          <cell r="B14">
            <v>19480689.05969321</v>
          </cell>
          <cell r="C14">
            <v>166462.75</v>
          </cell>
          <cell r="D14">
            <v>36591.489602045258</v>
          </cell>
          <cell r="E14">
            <v>129871.26039795474</v>
          </cell>
          <cell r="F14">
            <v>19444097.570091166</v>
          </cell>
        </row>
        <row r="15">
          <cell r="A15">
            <v>34881</v>
          </cell>
          <cell r="B15">
            <v>19444097.570091166</v>
          </cell>
          <cell r="C15">
            <v>166462.75</v>
          </cell>
          <cell r="D15">
            <v>36835.432866058894</v>
          </cell>
          <cell r="E15">
            <v>129627.31713394111</v>
          </cell>
          <cell r="F15">
            <v>19407262.137225106</v>
          </cell>
        </row>
        <row r="16">
          <cell r="A16">
            <v>34912</v>
          </cell>
          <cell r="B16">
            <v>19407262.137225106</v>
          </cell>
          <cell r="C16">
            <v>166462.75</v>
          </cell>
          <cell r="D16">
            <v>37081.00241849928</v>
          </cell>
          <cell r="E16">
            <v>129381.74758150072</v>
          </cell>
          <cell r="F16">
            <v>19370181.134806607</v>
          </cell>
        </row>
        <row r="17">
          <cell r="A17">
            <v>34943</v>
          </cell>
          <cell r="B17">
            <v>19370181.134806607</v>
          </cell>
          <cell r="C17">
            <v>166462.75</v>
          </cell>
          <cell r="D17">
            <v>37328.209101289278</v>
          </cell>
          <cell r="E17">
            <v>129134.54089871072</v>
          </cell>
          <cell r="F17">
            <v>19332852.925705317</v>
          </cell>
        </row>
        <row r="18">
          <cell r="A18">
            <v>34973</v>
          </cell>
          <cell r="B18">
            <v>19332852.925705317</v>
          </cell>
          <cell r="C18">
            <v>166462.75</v>
          </cell>
          <cell r="D18">
            <v>37577.063828631202</v>
          </cell>
          <cell r="E18">
            <v>128885.6861713688</v>
          </cell>
          <cell r="F18">
            <v>19295275.861876685</v>
          </cell>
        </row>
        <row r="19">
          <cell r="A19">
            <v>35004</v>
          </cell>
          <cell r="B19">
            <v>19295275.861876685</v>
          </cell>
          <cell r="C19">
            <v>166462.75</v>
          </cell>
          <cell r="D19">
            <v>37827.577587488762</v>
          </cell>
          <cell r="E19">
            <v>128635.17241251124</v>
          </cell>
          <cell r="F19">
            <v>19257448.284289196</v>
          </cell>
        </row>
        <row r="20">
          <cell r="A20">
            <v>35034</v>
          </cell>
          <cell r="B20">
            <v>19257448.284289196</v>
          </cell>
          <cell r="C20">
            <v>166462.75</v>
          </cell>
          <cell r="D20">
            <v>38079.761438072019</v>
          </cell>
          <cell r="E20">
            <v>128382.98856192798</v>
          </cell>
          <cell r="F20">
            <v>19219368.522851124</v>
          </cell>
        </row>
        <row r="21">
          <cell r="A21">
            <v>35065</v>
          </cell>
          <cell r="B21">
            <v>19219368.522851124</v>
          </cell>
          <cell r="C21">
            <v>166462.75</v>
          </cell>
          <cell r="D21">
            <v>38333.626514325835</v>
          </cell>
          <cell r="E21">
            <v>128129.12348567416</v>
          </cell>
          <cell r="F21">
            <v>19181034.896336798</v>
          </cell>
        </row>
        <row r="22">
          <cell r="A22">
            <v>35096</v>
          </cell>
          <cell r="B22">
            <v>19181034.896336798</v>
          </cell>
          <cell r="C22">
            <v>166462.75</v>
          </cell>
          <cell r="D22">
            <v>38589.184024421338</v>
          </cell>
          <cell r="E22">
            <v>127873.56597557866</v>
          </cell>
          <cell r="F22">
            <v>19142445.712312378</v>
          </cell>
        </row>
        <row r="23">
          <cell r="A23">
            <v>35125</v>
          </cell>
          <cell r="B23">
            <v>19142445.712312378</v>
          </cell>
          <cell r="C23">
            <v>166462.75</v>
          </cell>
          <cell r="D23">
            <v>38846.4452512508</v>
          </cell>
          <cell r="E23">
            <v>127616.3047487492</v>
          </cell>
          <cell r="F23">
            <v>19103599.267061125</v>
          </cell>
        </row>
        <row r="24">
          <cell r="A24">
            <v>35156</v>
          </cell>
          <cell r="B24">
            <v>19103599.267061125</v>
          </cell>
          <cell r="C24">
            <v>166462.75</v>
          </cell>
          <cell r="D24">
            <v>39105.421552925822</v>
          </cell>
          <cell r="E24">
            <v>127357.32844707418</v>
          </cell>
          <cell r="F24">
            <v>19064493.845508199</v>
          </cell>
        </row>
        <row r="25">
          <cell r="A25">
            <v>35186</v>
          </cell>
          <cell r="B25">
            <v>19064493.845508199</v>
          </cell>
          <cell r="C25">
            <v>166462.75</v>
          </cell>
          <cell r="D25">
            <v>39366.124363278665</v>
          </cell>
          <cell r="E25">
            <v>127096.62563672134</v>
          </cell>
          <cell r="F25">
            <v>19025127.721144922</v>
          </cell>
        </row>
        <row r="26">
          <cell r="A26">
            <v>35217</v>
          </cell>
          <cell r="B26">
            <v>19025127.721144922</v>
          </cell>
          <cell r="C26">
            <v>166462.75</v>
          </cell>
          <cell r="D26">
            <v>39628.565192367183</v>
          </cell>
          <cell r="E26">
            <v>126834.18480763282</v>
          </cell>
          <cell r="F26">
            <v>18985499.155952554</v>
          </cell>
        </row>
        <row r="27">
          <cell r="A27">
            <v>35247</v>
          </cell>
          <cell r="B27">
            <v>18985499.155952554</v>
          </cell>
          <cell r="C27">
            <v>166462.75</v>
          </cell>
          <cell r="D27">
            <v>39892.755626982966</v>
          </cell>
          <cell r="E27">
            <v>126569.99437301703</v>
          </cell>
          <cell r="F27">
            <v>18945606.40032557</v>
          </cell>
        </row>
        <row r="28">
          <cell r="A28">
            <v>35278</v>
          </cell>
          <cell r="B28">
            <v>18945606.40032557</v>
          </cell>
          <cell r="C28">
            <v>166462.75</v>
          </cell>
          <cell r="D28">
            <v>40158.707331162863</v>
          </cell>
          <cell r="E28">
            <v>126304.04266883714</v>
          </cell>
          <cell r="F28">
            <v>18905447.692994408</v>
          </cell>
        </row>
        <row r="29">
          <cell r="A29">
            <v>35309</v>
          </cell>
          <cell r="B29">
            <v>18905447.692994408</v>
          </cell>
          <cell r="C29">
            <v>166462.75</v>
          </cell>
          <cell r="D29">
            <v>40426.432046703936</v>
          </cell>
          <cell r="E29">
            <v>126036.31795329606</v>
          </cell>
          <cell r="F29">
            <v>18865021.260947704</v>
          </cell>
        </row>
        <row r="30">
          <cell r="A30">
            <v>35339</v>
          </cell>
          <cell r="B30">
            <v>18865021.260947704</v>
          </cell>
          <cell r="C30">
            <v>166462.75</v>
          </cell>
          <cell r="D30">
            <v>40695.941593681957</v>
          </cell>
          <cell r="E30">
            <v>125766.80840631804</v>
          </cell>
          <cell r="F30">
            <v>18824325.319354024</v>
          </cell>
        </row>
        <row r="31">
          <cell r="A31">
            <v>35370</v>
          </cell>
          <cell r="B31">
            <v>18824325.319354024</v>
          </cell>
          <cell r="C31">
            <v>166462.75</v>
          </cell>
          <cell r="D31">
            <v>40967.247870973166</v>
          </cell>
          <cell r="E31">
            <v>125495.50212902683</v>
          </cell>
          <cell r="F31">
            <v>18783358.07148305</v>
          </cell>
        </row>
        <row r="32">
          <cell r="A32">
            <v>35400</v>
          </cell>
          <cell r="B32">
            <v>18783358.07148305</v>
          </cell>
          <cell r="C32">
            <v>166462.75</v>
          </cell>
          <cell r="D32">
            <v>41240.362856779655</v>
          </cell>
          <cell r="E32">
            <v>125222.38714322035</v>
          </cell>
          <cell r="F32">
            <v>18742117.70862627</v>
          </cell>
        </row>
        <row r="33">
          <cell r="A33">
            <v>35431</v>
          </cell>
          <cell r="B33">
            <v>18742117.70862627</v>
          </cell>
          <cell r="C33">
            <v>166462.75</v>
          </cell>
          <cell r="D33">
            <v>41515.298609158184</v>
          </cell>
          <cell r="E33">
            <v>124947.45139084182</v>
          </cell>
          <cell r="F33">
            <v>18700602.41001711</v>
          </cell>
        </row>
        <row r="34">
          <cell r="A34">
            <v>35462</v>
          </cell>
          <cell r="B34">
            <v>18700602.41001711</v>
          </cell>
          <cell r="C34">
            <v>166462.75</v>
          </cell>
          <cell r="D34">
            <v>41792.067266552593</v>
          </cell>
          <cell r="E34">
            <v>124670.68273344741</v>
          </cell>
          <cell r="F34">
            <v>18658810.342750557</v>
          </cell>
        </row>
        <row r="35">
          <cell r="A35">
            <v>35490</v>
          </cell>
          <cell r="B35">
            <v>18658810.342750557</v>
          </cell>
          <cell r="C35">
            <v>166462.75</v>
          </cell>
          <cell r="D35">
            <v>42070.681048329614</v>
          </cell>
          <cell r="E35">
            <v>124392.06895167039</v>
          </cell>
          <cell r="F35">
            <v>18616739.661702227</v>
          </cell>
        </row>
        <row r="36">
          <cell r="A36">
            <v>35521</v>
          </cell>
          <cell r="B36">
            <v>18616739.661702227</v>
          </cell>
          <cell r="C36">
            <v>166462.75</v>
          </cell>
          <cell r="D36">
            <v>42351.152255318477</v>
          </cell>
          <cell r="E36">
            <v>124111.59774468152</v>
          </cell>
          <cell r="F36">
            <v>18574388.509446908</v>
          </cell>
        </row>
        <row r="37">
          <cell r="A37">
            <v>35551</v>
          </cell>
          <cell r="B37">
            <v>18574388.509446908</v>
          </cell>
          <cell r="C37">
            <v>166462.75</v>
          </cell>
          <cell r="D37">
            <v>42633.493270353938</v>
          </cell>
          <cell r="E37">
            <v>123829.25672964606</v>
          </cell>
          <cell r="F37">
            <v>18531755.016176555</v>
          </cell>
        </row>
        <row r="38">
          <cell r="A38">
            <v>35582</v>
          </cell>
          <cell r="B38">
            <v>18531755.016176555</v>
          </cell>
          <cell r="C38">
            <v>166462.75</v>
          </cell>
          <cell r="D38">
            <v>42917.716558822955</v>
          </cell>
          <cell r="E38">
            <v>123545.03344117705</v>
          </cell>
          <cell r="F38">
            <v>18488837.299617734</v>
          </cell>
        </row>
        <row r="39">
          <cell r="A39">
            <v>35612</v>
          </cell>
          <cell r="B39">
            <v>18488837.299617734</v>
          </cell>
          <cell r="C39">
            <v>166462.75</v>
          </cell>
          <cell r="D39">
            <v>43203.834669215095</v>
          </cell>
          <cell r="E39">
            <v>123258.9153307849</v>
          </cell>
          <cell r="F39">
            <v>18445633.46494852</v>
          </cell>
        </row>
        <row r="40">
          <cell r="A40">
            <v>35643</v>
          </cell>
          <cell r="B40">
            <v>18445633.46494852</v>
          </cell>
          <cell r="C40">
            <v>166462.75</v>
          </cell>
          <cell r="D40">
            <v>43491.860233676518</v>
          </cell>
          <cell r="E40">
            <v>122970.88976632348</v>
          </cell>
          <cell r="F40">
            <v>18402141.604714844</v>
          </cell>
        </row>
        <row r="41">
          <cell r="A41">
            <v>35674</v>
          </cell>
          <cell r="B41">
            <v>18402141.604714844</v>
          </cell>
          <cell r="C41">
            <v>166462.75</v>
          </cell>
          <cell r="D41">
            <v>43781.8059685677</v>
          </cell>
          <cell r="E41">
            <v>122680.9440314323</v>
          </cell>
          <cell r="F41">
            <v>18358359.798746277</v>
          </cell>
        </row>
        <row r="42">
          <cell r="A42">
            <v>35704</v>
          </cell>
          <cell r="B42">
            <v>18358359.798746277</v>
          </cell>
          <cell r="C42">
            <v>166462.75</v>
          </cell>
          <cell r="D42">
            <v>44073.684675024808</v>
          </cell>
          <cell r="E42">
            <v>122389.06532497519</v>
          </cell>
          <cell r="F42">
            <v>18314286.114071254</v>
          </cell>
        </row>
        <row r="43">
          <cell r="A43">
            <v>35735</v>
          </cell>
          <cell r="B43">
            <v>18314286.114071254</v>
          </cell>
          <cell r="C43">
            <v>166462.75</v>
          </cell>
          <cell r="D43">
            <v>44367.509239524967</v>
          </cell>
          <cell r="E43">
            <v>122095.24076047503</v>
          </cell>
          <cell r="F43">
            <v>18269918.604831729</v>
          </cell>
        </row>
        <row r="44">
          <cell r="A44">
            <v>35765</v>
          </cell>
          <cell r="B44">
            <v>18269918.604831729</v>
          </cell>
          <cell r="C44">
            <v>166462.75</v>
          </cell>
          <cell r="D44">
            <v>44663.292634455138</v>
          </cell>
          <cell r="E44">
            <v>121799.45736554486</v>
          </cell>
          <cell r="F44">
            <v>18225255.312197275</v>
          </cell>
        </row>
        <row r="45">
          <cell r="A45">
            <v>35796</v>
          </cell>
          <cell r="B45">
            <v>18225255.312197275</v>
          </cell>
          <cell r="C45">
            <v>166462.75</v>
          </cell>
          <cell r="D45">
            <v>44961.047918684824</v>
          </cell>
          <cell r="E45">
            <v>121501.70208131518</v>
          </cell>
          <cell r="F45">
            <v>18180294.264278591</v>
          </cell>
        </row>
        <row r="46">
          <cell r="A46">
            <v>35827</v>
          </cell>
          <cell r="B46">
            <v>18180294.264278591</v>
          </cell>
          <cell r="C46">
            <v>166462.75</v>
          </cell>
          <cell r="D46">
            <v>45260.788238142719</v>
          </cell>
          <cell r="E46">
            <v>121201.96176185728</v>
          </cell>
          <cell r="F46">
            <v>18135033.476040449</v>
          </cell>
        </row>
        <row r="47">
          <cell r="A47">
            <v>35855</v>
          </cell>
          <cell r="B47">
            <v>18135033.476040449</v>
          </cell>
          <cell r="C47">
            <v>166462.75</v>
          </cell>
          <cell r="D47">
            <v>45562.526826396992</v>
          </cell>
          <cell r="E47">
            <v>120900.22317360301</v>
          </cell>
          <cell r="F47">
            <v>18089470.949214052</v>
          </cell>
        </row>
        <row r="48">
          <cell r="A48">
            <v>35886</v>
          </cell>
          <cell r="B48">
            <v>18089470.949214052</v>
          </cell>
          <cell r="C48">
            <v>166462.75</v>
          </cell>
          <cell r="D48">
            <v>45866.277005239637</v>
          </cell>
          <cell r="E48">
            <v>120596.47299476036</v>
          </cell>
          <cell r="F48">
            <v>18043604.672208812</v>
          </cell>
        </row>
        <row r="49">
          <cell r="A49">
            <v>35916</v>
          </cell>
          <cell r="B49">
            <v>18043604.672208812</v>
          </cell>
          <cell r="C49">
            <v>166462.75</v>
          </cell>
          <cell r="D49">
            <v>46172.052185274573</v>
          </cell>
          <cell r="E49">
            <v>120290.69781472543</v>
          </cell>
          <cell r="F49">
            <v>17997432.620023537</v>
          </cell>
        </row>
        <row r="50">
          <cell r="A50">
            <v>35947</v>
          </cell>
          <cell r="B50">
            <v>17997432.620023537</v>
          </cell>
          <cell r="C50">
            <v>166462.75</v>
          </cell>
          <cell r="D50">
            <v>46479.865866509746</v>
          </cell>
          <cell r="E50">
            <v>119982.88413349025</v>
          </cell>
          <cell r="F50">
            <v>17950952.754157029</v>
          </cell>
        </row>
        <row r="51">
          <cell r="A51">
            <v>35977</v>
          </cell>
          <cell r="B51">
            <v>17950952.754157029</v>
          </cell>
          <cell r="C51">
            <v>166462.75</v>
          </cell>
          <cell r="D51">
            <v>46789.731638953133</v>
          </cell>
          <cell r="E51">
            <v>119673.01836104687</v>
          </cell>
          <cell r="F51">
            <v>17904163.022518076</v>
          </cell>
        </row>
        <row r="52">
          <cell r="A52">
            <v>36008</v>
          </cell>
          <cell r="B52">
            <v>17904163.022518076</v>
          </cell>
          <cell r="C52">
            <v>166462.75</v>
          </cell>
          <cell r="D52">
            <v>47101.663183212819</v>
          </cell>
          <cell r="E52">
            <v>119361.08681678718</v>
          </cell>
          <cell r="F52">
            <v>17857061.359334864</v>
          </cell>
        </row>
        <row r="53">
          <cell r="A53">
            <v>36039</v>
          </cell>
          <cell r="B53">
            <v>17857061.359334864</v>
          </cell>
          <cell r="C53">
            <v>166462.75</v>
          </cell>
          <cell r="D53">
            <v>47415.674271100899</v>
          </cell>
          <cell r="E53">
            <v>119047.0757288991</v>
          </cell>
          <cell r="F53">
            <v>17809645.685063764</v>
          </cell>
        </row>
        <row r="54">
          <cell r="A54">
            <v>36069</v>
          </cell>
          <cell r="B54">
            <v>17809645.685063764</v>
          </cell>
          <cell r="C54">
            <v>166462.75</v>
          </cell>
          <cell r="D54">
            <v>47731.778766241565</v>
          </cell>
          <cell r="E54">
            <v>118730.97123375844</v>
          </cell>
          <cell r="F54">
            <v>17761913.906297524</v>
          </cell>
        </row>
        <row r="55">
          <cell r="A55">
            <v>36100</v>
          </cell>
          <cell r="B55">
            <v>17761913.906297524</v>
          </cell>
          <cell r="C55">
            <v>166462.75</v>
          </cell>
          <cell r="D55">
            <v>48049.990624683167</v>
          </cell>
          <cell r="E55">
            <v>118412.75937531683</v>
          </cell>
          <cell r="F55">
            <v>17713863.915672839</v>
          </cell>
        </row>
        <row r="56">
          <cell r="A56">
            <v>36130</v>
          </cell>
          <cell r="B56">
            <v>17713863.915672839</v>
          </cell>
          <cell r="C56">
            <v>166462.75</v>
          </cell>
          <cell r="D56">
            <v>48370.323895514404</v>
          </cell>
          <cell r="E56">
            <v>118092.4261044856</v>
          </cell>
          <cell r="F56">
            <v>17665493.591777325</v>
          </cell>
        </row>
        <row r="57">
          <cell r="A57">
            <v>36161</v>
          </cell>
          <cell r="B57">
            <v>17665493.591777325</v>
          </cell>
          <cell r="C57">
            <v>166462.75</v>
          </cell>
          <cell r="D57">
            <v>48692.792721484497</v>
          </cell>
          <cell r="E57">
            <v>117769.9572785155</v>
          </cell>
          <cell r="F57">
            <v>17616800.799055841</v>
          </cell>
        </row>
        <row r="58">
          <cell r="A58">
            <v>36192</v>
          </cell>
          <cell r="B58">
            <v>17616800.799055841</v>
          </cell>
          <cell r="C58">
            <v>166462.75</v>
          </cell>
          <cell r="D58">
            <v>49017.411339627724</v>
          </cell>
          <cell r="E58">
            <v>117445.33866037228</v>
          </cell>
          <cell r="F58">
            <v>17567783.387716211</v>
          </cell>
        </row>
        <row r="59">
          <cell r="A59">
            <v>36220</v>
          </cell>
          <cell r="B59">
            <v>17567783.387716211</v>
          </cell>
          <cell r="C59">
            <v>166462.75</v>
          </cell>
          <cell r="D59">
            <v>49344.19408189191</v>
          </cell>
          <cell r="E59">
            <v>117118.55591810809</v>
          </cell>
          <cell r="F59">
            <v>17518439.19363432</v>
          </cell>
        </row>
        <row r="60">
          <cell r="A60">
            <v>36251</v>
          </cell>
          <cell r="B60">
            <v>17518439.19363432</v>
          </cell>
          <cell r="C60">
            <v>166462.75</v>
          </cell>
          <cell r="D60">
            <v>49673.155375771195</v>
          </cell>
          <cell r="E60">
            <v>116789.5946242288</v>
          </cell>
          <cell r="F60">
            <v>17468766.038258549</v>
          </cell>
        </row>
        <row r="61">
          <cell r="A61">
            <v>36281</v>
          </cell>
          <cell r="B61">
            <v>17468766.038258549</v>
          </cell>
          <cell r="C61">
            <v>166462.75</v>
          </cell>
          <cell r="D61">
            <v>50004.309744943006</v>
          </cell>
          <cell r="E61">
            <v>116458.44025505699</v>
          </cell>
          <cell r="F61">
            <v>17418761.728513606</v>
          </cell>
        </row>
        <row r="62">
          <cell r="A62">
            <v>36312</v>
          </cell>
          <cell r="B62">
            <v>17418761.728513606</v>
          </cell>
          <cell r="C62">
            <v>166462.75</v>
          </cell>
          <cell r="D62">
            <v>50337.671809909283</v>
          </cell>
          <cell r="E62">
            <v>116125.07819009072</v>
          </cell>
          <cell r="F62">
            <v>17368424.056703698</v>
          </cell>
        </row>
        <row r="63">
          <cell r="A63">
            <v>36342</v>
          </cell>
          <cell r="B63">
            <v>17368424.056703698</v>
          </cell>
          <cell r="C63">
            <v>166462.75</v>
          </cell>
          <cell r="D63">
            <v>50673.256288642006</v>
          </cell>
          <cell r="E63">
            <v>115789.49371135799</v>
          </cell>
          <cell r="F63">
            <v>17317750.800415058</v>
          </cell>
        </row>
        <row r="64">
          <cell r="A64">
            <v>36373</v>
          </cell>
          <cell r="B64">
            <v>17317750.800415058</v>
          </cell>
          <cell r="C64">
            <v>166462.75</v>
          </cell>
          <cell r="D64">
            <v>51011.077997232947</v>
          </cell>
          <cell r="E64">
            <v>115451.67200276705</v>
          </cell>
          <cell r="F64">
            <v>17266739.722417824</v>
          </cell>
        </row>
        <row r="65">
          <cell r="A65">
            <v>36404</v>
          </cell>
          <cell r="B65">
            <v>17266739.722417824</v>
          </cell>
          <cell r="C65">
            <v>166462.75</v>
          </cell>
          <cell r="D65">
            <v>51351.151850547831</v>
          </cell>
          <cell r="E65">
            <v>115111.59814945217</v>
          </cell>
          <cell r="F65">
            <v>17215388.570567276</v>
          </cell>
        </row>
        <row r="66">
          <cell r="A66">
            <v>36434</v>
          </cell>
          <cell r="B66">
            <v>17215388.570567276</v>
          </cell>
          <cell r="C66">
            <v>166462.75</v>
          </cell>
          <cell r="D66">
            <v>51693.492862884814</v>
          </cell>
          <cell r="E66">
            <v>114769.25713711519</v>
          </cell>
          <cell r="F66">
            <v>17163695.077704392</v>
          </cell>
        </row>
        <row r="67">
          <cell r="A67">
            <v>36465</v>
          </cell>
          <cell r="B67">
            <v>17163695.077704392</v>
          </cell>
          <cell r="C67">
            <v>166462.75</v>
          </cell>
          <cell r="D67">
            <v>52038.116148637375</v>
          </cell>
          <cell r="E67">
            <v>114424.63385136263</v>
          </cell>
          <cell r="F67">
            <v>17111656.961555757</v>
          </cell>
        </row>
        <row r="68">
          <cell r="A68">
            <v>36495</v>
          </cell>
          <cell r="B68">
            <v>17111656.961555757</v>
          </cell>
          <cell r="C68">
            <v>166462.75</v>
          </cell>
          <cell r="D68">
            <v>52385.036922961619</v>
          </cell>
          <cell r="E68">
            <v>114077.71307703838</v>
          </cell>
          <cell r="F68">
            <v>17059271.924632795</v>
          </cell>
        </row>
        <row r="69">
          <cell r="A69">
            <v>36526</v>
          </cell>
          <cell r="B69">
            <v>17059271.924632795</v>
          </cell>
          <cell r="C69">
            <v>166462.75</v>
          </cell>
          <cell r="D69">
            <v>52734.270502448024</v>
          </cell>
          <cell r="E69">
            <v>113728.47949755198</v>
          </cell>
          <cell r="F69">
            <v>17006537.654130347</v>
          </cell>
        </row>
        <row r="70">
          <cell r="A70">
            <v>36557</v>
          </cell>
          <cell r="B70">
            <v>17006537.654130347</v>
          </cell>
          <cell r="C70">
            <v>166462.75</v>
          </cell>
          <cell r="D70">
            <v>53085.832305797681</v>
          </cell>
          <cell r="E70">
            <v>113376.91769420232</v>
          </cell>
          <cell r="F70">
            <v>16953451.821824551</v>
          </cell>
        </row>
        <row r="71">
          <cell r="A71">
            <v>36586</v>
          </cell>
          <cell r="B71">
            <v>16953451.821824551</v>
          </cell>
          <cell r="C71">
            <v>166462.75</v>
          </cell>
          <cell r="D71">
            <v>53439.737854502993</v>
          </cell>
          <cell r="E71">
            <v>113023.01214549701</v>
          </cell>
          <cell r="F71">
            <v>16900012.083970048</v>
          </cell>
        </row>
        <row r="72">
          <cell r="A72">
            <v>36617</v>
          </cell>
          <cell r="B72">
            <v>16900012.083970048</v>
          </cell>
          <cell r="C72">
            <v>166462.75</v>
          </cell>
          <cell r="D72">
            <v>53796.002773533008</v>
          </cell>
          <cell r="E72">
            <v>112666.74722646699</v>
          </cell>
          <cell r="F72">
            <v>16846216.081196513</v>
          </cell>
        </row>
        <row r="73">
          <cell r="A73">
            <v>36647</v>
          </cell>
          <cell r="B73">
            <v>16846216.081196513</v>
          </cell>
          <cell r="C73">
            <v>166462.75</v>
          </cell>
          <cell r="D73">
            <v>54154.642792023238</v>
          </cell>
          <cell r="E73">
            <v>112308.10720797676</v>
          </cell>
          <cell r="F73">
            <v>16792061.438404489</v>
          </cell>
        </row>
        <row r="74">
          <cell r="A74">
            <v>36678</v>
          </cell>
          <cell r="B74">
            <v>16792061.438404489</v>
          </cell>
          <cell r="C74">
            <v>166462.75</v>
          </cell>
          <cell r="D74">
            <v>54515.673743970066</v>
          </cell>
          <cell r="E74">
            <v>111947.07625602993</v>
          </cell>
          <cell r="F74">
            <v>16737545.764660519</v>
          </cell>
        </row>
        <row r="75">
          <cell r="A75">
            <v>36708</v>
          </cell>
          <cell r="B75">
            <v>16737545.764660519</v>
          </cell>
          <cell r="C75">
            <v>166462.75</v>
          </cell>
          <cell r="D75">
            <v>54879.111568929875</v>
          </cell>
          <cell r="E75">
            <v>111583.63843107013</v>
          </cell>
          <cell r="F75">
            <v>16682666.653091589</v>
          </cell>
        </row>
        <row r="76">
          <cell r="A76">
            <v>36739</v>
          </cell>
          <cell r="B76">
            <v>16682666.653091589</v>
          </cell>
          <cell r="C76">
            <v>166462.75</v>
          </cell>
          <cell r="D76">
            <v>55244.972312722733</v>
          </cell>
          <cell r="E76">
            <v>111217.77768727727</v>
          </cell>
          <cell r="F76">
            <v>16627421.680778867</v>
          </cell>
        </row>
        <row r="77">
          <cell r="A77">
            <v>36770</v>
          </cell>
          <cell r="B77">
            <v>16627421.680778867</v>
          </cell>
          <cell r="C77">
            <v>166462.75</v>
          </cell>
          <cell r="D77">
            <v>55613.272128140889</v>
          </cell>
          <cell r="E77">
            <v>110849.47787185911</v>
          </cell>
          <cell r="F77">
            <v>16571808.408650726</v>
          </cell>
        </row>
        <row r="78">
          <cell r="A78">
            <v>36800</v>
          </cell>
          <cell r="B78">
            <v>16571808.408650726</v>
          </cell>
          <cell r="C78">
            <v>166462.75</v>
          </cell>
          <cell r="D78">
            <v>55984.027275661821</v>
          </cell>
          <cell r="E78">
            <v>110478.72272433818</v>
          </cell>
          <cell r="F78">
            <v>16515824.381375065</v>
          </cell>
        </row>
        <row r="79">
          <cell r="A79">
            <v>36831</v>
          </cell>
          <cell r="B79">
            <v>16515824.381375065</v>
          </cell>
          <cell r="C79">
            <v>166462.75</v>
          </cell>
          <cell r="D79">
            <v>56357.254124166226</v>
          </cell>
          <cell r="E79">
            <v>110105.49587583377</v>
          </cell>
          <cell r="F79">
            <v>16459467.127250899</v>
          </cell>
        </row>
        <row r="80">
          <cell r="A80">
            <v>36861</v>
          </cell>
          <cell r="B80">
            <v>16459467.127250899</v>
          </cell>
          <cell r="C80">
            <v>166462.75</v>
          </cell>
          <cell r="D80">
            <v>56732.969151660669</v>
          </cell>
          <cell r="E80">
            <v>109729.78084833933</v>
          </cell>
          <cell r="F80">
            <v>16402734.158099238</v>
          </cell>
        </row>
        <row r="81">
          <cell r="A81">
            <v>36892</v>
          </cell>
          <cell r="B81">
            <v>16402734.158099238</v>
          </cell>
          <cell r="C81">
            <v>166462.75</v>
          </cell>
          <cell r="D81">
            <v>57111.188946005073</v>
          </cell>
          <cell r="E81">
            <v>109351.56105399493</v>
          </cell>
          <cell r="F81">
            <v>16345622.969153233</v>
          </cell>
        </row>
        <row r="82">
          <cell r="A82">
            <v>36923</v>
          </cell>
          <cell r="B82">
            <v>16345622.969153233</v>
          </cell>
          <cell r="C82">
            <v>166462.75</v>
          </cell>
          <cell r="D82">
            <v>57491.930205645112</v>
          </cell>
          <cell r="E82">
            <v>108970.81979435489</v>
          </cell>
          <cell r="F82">
            <v>16288131.038947588</v>
          </cell>
        </row>
        <row r="83">
          <cell r="A83">
            <v>36951</v>
          </cell>
          <cell r="B83">
            <v>16288131.038947588</v>
          </cell>
          <cell r="C83">
            <v>166462.75</v>
          </cell>
          <cell r="D83">
            <v>57875.209740349412</v>
          </cell>
          <cell r="E83">
            <v>108587.54025965059</v>
          </cell>
          <cell r="F83">
            <v>16230255.829207238</v>
          </cell>
        </row>
        <row r="84">
          <cell r="A84">
            <v>36982</v>
          </cell>
          <cell r="B84">
            <v>16230255.829207238</v>
          </cell>
          <cell r="C84">
            <v>166462.75</v>
          </cell>
          <cell r="D84">
            <v>58261.04447195174</v>
          </cell>
          <cell r="E84">
            <v>108201.70552804826</v>
          </cell>
          <cell r="F84">
            <v>16171994.784735287</v>
          </cell>
        </row>
        <row r="85">
          <cell r="A85">
            <v>37012</v>
          </cell>
          <cell r="B85">
            <v>16171994.784735287</v>
          </cell>
          <cell r="C85">
            <v>166462.75</v>
          </cell>
          <cell r="D85">
            <v>58649.451435098075</v>
          </cell>
          <cell r="E85">
            <v>107813.29856490192</v>
          </cell>
          <cell r="F85">
            <v>16113345.333300188</v>
          </cell>
        </row>
        <row r="86">
          <cell r="A86">
            <v>37043</v>
          </cell>
          <cell r="B86">
            <v>16113345.333300188</v>
          </cell>
          <cell r="C86">
            <v>166462.75</v>
          </cell>
          <cell r="D86">
            <v>59040.447777998736</v>
          </cell>
          <cell r="E86">
            <v>107422.30222200126</v>
          </cell>
          <cell r="F86">
            <v>16054304.885522189</v>
          </cell>
        </row>
        <row r="87">
          <cell r="A87">
            <v>37073</v>
          </cell>
          <cell r="B87">
            <v>16054304.885522189</v>
          </cell>
          <cell r="C87">
            <v>166462.75</v>
          </cell>
          <cell r="D87">
            <v>59434.050763185398</v>
          </cell>
          <cell r="E87">
            <v>107028.6992368146</v>
          </cell>
          <cell r="F87">
            <v>15994870.834759003</v>
          </cell>
        </row>
        <row r="88">
          <cell r="A88">
            <v>37104</v>
          </cell>
          <cell r="B88">
            <v>15994870.834759003</v>
          </cell>
          <cell r="C88">
            <v>166462.75</v>
          </cell>
          <cell r="D88">
            <v>59830.277768273314</v>
          </cell>
          <cell r="E88">
            <v>106632.47223172669</v>
          </cell>
          <cell r="F88">
            <v>15935040.55699073</v>
          </cell>
        </row>
        <row r="89">
          <cell r="A89">
            <v>37135</v>
          </cell>
          <cell r="B89">
            <v>15935040.55699073</v>
          </cell>
          <cell r="C89">
            <v>166462.75</v>
          </cell>
          <cell r="D89">
            <v>60229.146286728457</v>
          </cell>
          <cell r="E89">
            <v>106233.60371327154</v>
          </cell>
          <cell r="F89">
            <v>15874811.410704002</v>
          </cell>
        </row>
        <row r="90">
          <cell r="A90">
            <v>37165</v>
          </cell>
          <cell r="B90">
            <v>15874811.410704002</v>
          </cell>
          <cell r="C90">
            <v>166462.75</v>
          </cell>
          <cell r="D90">
            <v>60630.673928639982</v>
          </cell>
          <cell r="E90">
            <v>105832.07607136002</v>
          </cell>
          <cell r="F90">
            <v>15814180.736775361</v>
          </cell>
        </row>
        <row r="91">
          <cell r="A91">
            <v>37196</v>
          </cell>
          <cell r="B91">
            <v>15814180.736775361</v>
          </cell>
          <cell r="C91">
            <v>166462.75</v>
          </cell>
          <cell r="D91">
            <v>61034.878421497589</v>
          </cell>
          <cell r="E91">
            <v>105427.87157850241</v>
          </cell>
          <cell r="F91">
            <v>15753145.858353863</v>
          </cell>
        </row>
        <row r="92">
          <cell r="A92">
            <v>37226</v>
          </cell>
          <cell r="B92">
            <v>15753145.858353863</v>
          </cell>
          <cell r="C92">
            <v>166462.75</v>
          </cell>
          <cell r="D92">
            <v>61441.777610974241</v>
          </cell>
          <cell r="E92">
            <v>105020.97238902576</v>
          </cell>
          <cell r="F92">
            <v>15691704.080742888</v>
          </cell>
        </row>
        <row r="93">
          <cell r="A93">
            <v>37257</v>
          </cell>
          <cell r="B93">
            <v>15691704.080742888</v>
          </cell>
          <cell r="C93">
            <v>166462.75</v>
          </cell>
          <cell r="D93">
            <v>61851.389461714076</v>
          </cell>
          <cell r="E93">
            <v>104611.36053828592</v>
          </cell>
          <cell r="F93">
            <v>15629852.691281173</v>
          </cell>
        </row>
        <row r="94">
          <cell r="A94">
            <v>37288</v>
          </cell>
          <cell r="B94">
            <v>15629852.691281173</v>
          </cell>
          <cell r="C94">
            <v>166462.75</v>
          </cell>
          <cell r="D94">
            <v>62263.732058125504</v>
          </cell>
          <cell r="E94">
            <v>104199.0179418745</v>
          </cell>
          <cell r="F94">
            <v>15567588.959223049</v>
          </cell>
        </row>
        <row r="95">
          <cell r="A95">
            <v>37316</v>
          </cell>
          <cell r="B95">
            <v>15567588.959223049</v>
          </cell>
          <cell r="C95">
            <v>166462.75</v>
          </cell>
          <cell r="D95">
            <v>62678.82360517967</v>
          </cell>
          <cell r="E95">
            <v>103783.92639482033</v>
          </cell>
          <cell r="F95">
            <v>15504910.135617869</v>
          </cell>
        </row>
        <row r="96">
          <cell r="A96">
            <v>37347</v>
          </cell>
          <cell r="B96">
            <v>15504910.135617869</v>
          </cell>
          <cell r="C96">
            <v>166462.75</v>
          </cell>
          <cell r="D96">
            <v>63096.682429214197</v>
          </cell>
          <cell r="E96">
            <v>103366.0675707858</v>
          </cell>
          <cell r="F96">
            <v>15441813.453188654</v>
          </cell>
        </row>
        <row r="97">
          <cell r="A97">
            <v>37377</v>
          </cell>
          <cell r="B97">
            <v>15441813.453188654</v>
          </cell>
          <cell r="C97">
            <v>166462.75</v>
          </cell>
          <cell r="D97">
            <v>63517.326978742305</v>
          </cell>
          <cell r="E97">
            <v>102945.42302125769</v>
          </cell>
          <cell r="F97">
            <v>15378296.126209911</v>
          </cell>
        </row>
        <row r="98">
          <cell r="A98">
            <v>37408</v>
          </cell>
          <cell r="B98">
            <v>15378296.126209911</v>
          </cell>
          <cell r="C98">
            <v>166462.75</v>
          </cell>
          <cell r="D98">
            <v>63940.77582526725</v>
          </cell>
          <cell r="E98">
            <v>102521.97417473275</v>
          </cell>
          <cell r="F98">
            <v>15314355.350384643</v>
          </cell>
        </row>
        <row r="99">
          <cell r="A99">
            <v>37438</v>
          </cell>
          <cell r="B99">
            <v>15314355.350384643</v>
          </cell>
          <cell r="C99">
            <v>166462.75</v>
          </cell>
          <cell r="D99">
            <v>64367.047664102371</v>
          </cell>
          <cell r="E99">
            <v>102095.70233589763</v>
          </cell>
          <cell r="F99">
            <v>15249988.302720541</v>
          </cell>
        </row>
        <row r="100">
          <cell r="A100">
            <v>37469</v>
          </cell>
          <cell r="B100">
            <v>15249988.302720541</v>
          </cell>
          <cell r="C100">
            <v>166462.75</v>
          </cell>
          <cell r="D100">
            <v>64796.161315196383</v>
          </cell>
          <cell r="E100">
            <v>101666.58868480362</v>
          </cell>
          <cell r="F100">
            <v>15185192.141405344</v>
          </cell>
        </row>
        <row r="101">
          <cell r="A101">
            <v>37500</v>
          </cell>
          <cell r="B101">
            <v>15185192.141405344</v>
          </cell>
          <cell r="C101">
            <v>166462.75</v>
          </cell>
          <cell r="D101">
            <v>65228.135723964369</v>
          </cell>
          <cell r="E101">
            <v>101234.61427603563</v>
          </cell>
          <cell r="F101">
            <v>15119964.005681379</v>
          </cell>
        </row>
        <row r="102">
          <cell r="A102">
            <v>37530</v>
          </cell>
          <cell r="B102">
            <v>15119964.005681379</v>
          </cell>
          <cell r="C102">
            <v>166462.75</v>
          </cell>
          <cell r="D102">
            <v>65662.989962124135</v>
          </cell>
          <cell r="E102">
            <v>100799.76003787587</v>
          </cell>
          <cell r="F102">
            <v>15054301.015719255</v>
          </cell>
        </row>
        <row r="103">
          <cell r="A103">
            <v>37561</v>
          </cell>
          <cell r="B103">
            <v>15054301.015719255</v>
          </cell>
          <cell r="C103">
            <v>166462.75</v>
          </cell>
          <cell r="D103">
            <v>66100.743228538297</v>
          </cell>
          <cell r="E103">
            <v>100362.0067714617</v>
          </cell>
          <cell r="F103">
            <v>14988200.272490717</v>
          </cell>
        </row>
        <row r="104">
          <cell r="A104">
            <v>37591</v>
          </cell>
          <cell r="B104">
            <v>14988200.272490717</v>
          </cell>
          <cell r="C104">
            <v>166462.75</v>
          </cell>
          <cell r="D104">
            <v>66541.414850061876</v>
          </cell>
          <cell r="E104">
            <v>99921.335149938124</v>
          </cell>
          <cell r="F104">
            <v>14921658.857640656</v>
          </cell>
        </row>
        <row r="105">
          <cell r="A105">
            <v>37622</v>
          </cell>
          <cell r="B105">
            <v>14921658.857640656</v>
          </cell>
          <cell r="C105">
            <v>166462.75</v>
          </cell>
          <cell r="D105">
            <v>66985.024282395621</v>
          </cell>
          <cell r="E105">
            <v>99477.725717604379</v>
          </cell>
          <cell r="F105">
            <v>14854673.83335826</v>
          </cell>
        </row>
        <row r="106">
          <cell r="A106">
            <v>37653</v>
          </cell>
          <cell r="B106">
            <v>14854673.83335826</v>
          </cell>
          <cell r="C106">
            <v>166462.75</v>
          </cell>
          <cell r="D106">
            <v>67431.591110944923</v>
          </cell>
          <cell r="E106">
            <v>99031.158889055077</v>
          </cell>
          <cell r="F106">
            <v>14787242.242247315</v>
          </cell>
        </row>
        <row r="107">
          <cell r="A107">
            <v>37681</v>
          </cell>
          <cell r="B107">
            <v>14787242.242247315</v>
          </cell>
          <cell r="C107">
            <v>166462.75</v>
          </cell>
          <cell r="D107">
            <v>67881.135051684556</v>
          </cell>
          <cell r="E107">
            <v>98581.614948315444</v>
          </cell>
          <cell r="F107">
            <v>14719361.107195631</v>
          </cell>
        </row>
        <row r="108">
          <cell r="A108">
            <v>37712</v>
          </cell>
          <cell r="B108">
            <v>14719361.107195631</v>
          </cell>
          <cell r="C108">
            <v>166462.75</v>
          </cell>
          <cell r="D108">
            <v>68333.675952029123</v>
          </cell>
          <cell r="E108">
            <v>98129.074047970877</v>
          </cell>
          <cell r="F108">
            <v>14651027.431243602</v>
          </cell>
        </row>
        <row r="109">
          <cell r="A109">
            <v>37742</v>
          </cell>
          <cell r="B109">
            <v>14651027.431243602</v>
          </cell>
          <cell r="C109">
            <v>166462.75</v>
          </cell>
          <cell r="D109">
            <v>68789.23379170931</v>
          </cell>
          <cell r="E109">
            <v>97673.51620829069</v>
          </cell>
          <cell r="F109">
            <v>14582238.197451893</v>
          </cell>
        </row>
        <row r="110">
          <cell r="A110">
            <v>37773</v>
          </cell>
          <cell r="B110">
            <v>14582238.197451893</v>
          </cell>
          <cell r="C110">
            <v>166462.75</v>
          </cell>
          <cell r="D110">
            <v>69247.828683654036</v>
          </cell>
          <cell r="E110">
            <v>97214.921316345964</v>
          </cell>
          <cell r="F110">
            <v>14512990.368768239</v>
          </cell>
        </row>
        <row r="111">
          <cell r="A111">
            <v>37803</v>
          </cell>
          <cell r="B111">
            <v>14512990.368768239</v>
          </cell>
          <cell r="C111">
            <v>166462.75</v>
          </cell>
          <cell r="D111">
            <v>69709.480874878398</v>
          </cell>
          <cell r="E111">
            <v>96753.269125121602</v>
          </cell>
          <cell r="F111">
            <v>14443280.88789336</v>
          </cell>
        </row>
        <row r="112">
          <cell r="A112">
            <v>37834</v>
          </cell>
          <cell r="B112">
            <v>14443280.88789336</v>
          </cell>
          <cell r="C112">
            <v>166462.75</v>
          </cell>
          <cell r="D112">
            <v>70174.210747377598</v>
          </cell>
          <cell r="E112">
            <v>96288.539252622402</v>
          </cell>
          <cell r="F112">
            <v>14373106.677145982</v>
          </cell>
        </row>
        <row r="113">
          <cell r="A113">
            <v>37865</v>
          </cell>
          <cell r="B113">
            <v>14373106.677145982</v>
          </cell>
          <cell r="C113">
            <v>166462.75</v>
          </cell>
          <cell r="D113">
            <v>70642.038819026784</v>
          </cell>
          <cell r="E113">
            <v>95820.711180973216</v>
          </cell>
          <cell r="F113">
            <v>14302464.638326956</v>
          </cell>
        </row>
        <row r="114">
          <cell r="A114">
            <v>37895</v>
          </cell>
          <cell r="B114">
            <v>14302464.638326956</v>
          </cell>
          <cell r="C114">
            <v>166462.75</v>
          </cell>
          <cell r="D114">
            <v>71112.985744486956</v>
          </cell>
          <cell r="E114">
            <v>95349.764255513044</v>
          </cell>
          <cell r="F114">
            <v>14231351.652582468</v>
          </cell>
        </row>
        <row r="115">
          <cell r="A115">
            <v>37926</v>
          </cell>
          <cell r="B115">
            <v>14231351.652582468</v>
          </cell>
          <cell r="C115">
            <v>166462.75</v>
          </cell>
          <cell r="D115">
            <v>71587.072316116872</v>
          </cell>
          <cell r="E115">
            <v>94875.677683883128</v>
          </cell>
          <cell r="F115">
            <v>14159764.580266351</v>
          </cell>
        </row>
        <row r="116">
          <cell r="A116">
            <v>37956</v>
          </cell>
          <cell r="B116">
            <v>14159764.580266351</v>
          </cell>
          <cell r="C116">
            <v>166462.75</v>
          </cell>
          <cell r="D116">
            <v>72064.319464890985</v>
          </cell>
          <cell r="E116">
            <v>94398.430535109015</v>
          </cell>
          <cell r="F116">
            <v>14087700.260801461</v>
          </cell>
        </row>
        <row r="117">
          <cell r="A117">
            <v>37987</v>
          </cell>
          <cell r="B117">
            <v>14087700.260801461</v>
          </cell>
          <cell r="C117">
            <v>166462.75</v>
          </cell>
          <cell r="D117">
            <v>72544.748261323592</v>
          </cell>
          <cell r="E117">
            <v>93918.001738676408</v>
          </cell>
          <cell r="F117">
            <v>14015155.512540137</v>
          </cell>
        </row>
        <row r="118">
          <cell r="A118">
            <v>38018</v>
          </cell>
          <cell r="B118">
            <v>14015155.512540137</v>
          </cell>
          <cell r="C118">
            <v>166462.75</v>
          </cell>
          <cell r="D118">
            <v>73028.379916399077</v>
          </cell>
          <cell r="E118">
            <v>93434.370083600923</v>
          </cell>
          <cell r="F118">
            <v>13942127.132623738</v>
          </cell>
        </row>
        <row r="119">
          <cell r="A119">
            <v>38047</v>
          </cell>
          <cell r="B119">
            <v>13942127.132623738</v>
          </cell>
          <cell r="C119">
            <v>166462.75</v>
          </cell>
          <cell r="D119">
            <v>73515.235782508404</v>
          </cell>
          <cell r="E119">
            <v>92947.514217491596</v>
          </cell>
          <cell r="F119">
            <v>13868611.89684123</v>
          </cell>
        </row>
        <row r="120">
          <cell r="A120">
            <v>38078</v>
          </cell>
          <cell r="B120">
            <v>13868611.89684123</v>
          </cell>
          <cell r="C120">
            <v>166462.75</v>
          </cell>
          <cell r="D120">
            <v>74005.337354391799</v>
          </cell>
          <cell r="E120">
            <v>92457.412645608201</v>
          </cell>
          <cell r="F120">
            <v>13794606.559486838</v>
          </cell>
        </row>
        <row r="121">
          <cell r="A121">
            <v>38108</v>
          </cell>
          <cell r="B121">
            <v>13794606.559486838</v>
          </cell>
          <cell r="C121">
            <v>166462.75</v>
          </cell>
          <cell r="D121">
            <v>74498.706270087743</v>
          </cell>
          <cell r="E121">
            <v>91964.043729912257</v>
          </cell>
          <cell r="F121">
            <v>13720107.853216751</v>
          </cell>
        </row>
        <row r="122">
          <cell r="A122">
            <v>38139</v>
          </cell>
          <cell r="B122">
            <v>13720107.853216751</v>
          </cell>
          <cell r="C122">
            <v>166462.75</v>
          </cell>
          <cell r="D122">
            <v>74995.364311888319</v>
          </cell>
          <cell r="E122">
            <v>91467.385688111681</v>
          </cell>
          <cell r="F122">
            <v>13645112.488904862</v>
          </cell>
        </row>
        <row r="123">
          <cell r="A123">
            <v>38169</v>
          </cell>
          <cell r="B123">
            <v>13645112.488904862</v>
          </cell>
          <cell r="C123">
            <v>166462.75</v>
          </cell>
          <cell r="D123">
            <v>75495.333407300917</v>
          </cell>
          <cell r="E123">
            <v>90967.416592699083</v>
          </cell>
          <cell r="F123">
            <v>13569617.15549756</v>
          </cell>
        </row>
        <row r="124">
          <cell r="A124">
            <v>38200</v>
          </cell>
          <cell r="B124">
            <v>13569617.15549756</v>
          </cell>
          <cell r="C124">
            <v>166462.75</v>
          </cell>
          <cell r="D124">
            <v>75998.635630016259</v>
          </cell>
          <cell r="E124">
            <v>90464.114369983741</v>
          </cell>
          <cell r="F124">
            <v>13493618.519867543</v>
          </cell>
        </row>
        <row r="125">
          <cell r="A125">
            <v>38231</v>
          </cell>
          <cell r="B125">
            <v>13493618.519867543</v>
          </cell>
          <cell r="C125">
            <v>166462.75</v>
          </cell>
          <cell r="D125">
            <v>76505.293200883039</v>
          </cell>
          <cell r="E125">
            <v>89957.456799116961</v>
          </cell>
          <cell r="F125">
            <v>13417113.226666661</v>
          </cell>
        </row>
        <row r="126">
          <cell r="A126">
            <v>38261</v>
          </cell>
          <cell r="B126">
            <v>13417113.226666661</v>
          </cell>
          <cell r="C126">
            <v>166462.75</v>
          </cell>
          <cell r="D126">
            <v>77015.328488888917</v>
          </cell>
          <cell r="E126">
            <v>89447.421511111083</v>
          </cell>
          <cell r="F126">
            <v>13340097.898177773</v>
          </cell>
        </row>
        <row r="127">
          <cell r="A127">
            <v>38292</v>
          </cell>
          <cell r="B127">
            <v>13340097.898177773</v>
          </cell>
          <cell r="C127">
            <v>166462.75</v>
          </cell>
          <cell r="D127">
            <v>77528.764012148182</v>
          </cell>
          <cell r="E127">
            <v>88933.985987851818</v>
          </cell>
          <cell r="F127">
            <v>13262569.134165624</v>
          </cell>
        </row>
        <row r="128">
          <cell r="A128">
            <v>38322</v>
          </cell>
          <cell r="B128">
            <v>13262569.134165624</v>
          </cell>
          <cell r="C128">
            <v>166462.75</v>
          </cell>
          <cell r="D128">
            <v>78045.622438895836</v>
          </cell>
          <cell r="E128">
            <v>88417.127561104164</v>
          </cell>
          <cell r="F128">
            <v>13184523.511726728</v>
          </cell>
        </row>
        <row r="129">
          <cell r="A129">
            <v>38353</v>
          </cell>
          <cell r="B129">
            <v>13184523.511726728</v>
          </cell>
          <cell r="C129">
            <v>166462.75</v>
          </cell>
          <cell r="D129">
            <v>78565.926588488481</v>
          </cell>
          <cell r="E129">
            <v>87896.823411511519</v>
          </cell>
          <cell r="F129">
            <v>13105957.585138239</v>
          </cell>
        </row>
        <row r="130">
          <cell r="A130">
            <v>38384</v>
          </cell>
          <cell r="B130">
            <v>13105957.585138239</v>
          </cell>
          <cell r="C130">
            <v>166462.75</v>
          </cell>
          <cell r="D130">
            <v>79089.69943241174</v>
          </cell>
          <cell r="E130">
            <v>87373.05056758826</v>
          </cell>
          <cell r="F130">
            <v>13026867.885705827</v>
          </cell>
        </row>
        <row r="131">
          <cell r="A131">
            <v>38412</v>
          </cell>
          <cell r="B131">
            <v>13026867.885705827</v>
          </cell>
          <cell r="C131">
            <v>166462.75</v>
          </cell>
          <cell r="D131">
            <v>79616.964095294476</v>
          </cell>
          <cell r="E131">
            <v>86845.785904705524</v>
          </cell>
          <cell r="F131">
            <v>12947250.921610532</v>
          </cell>
        </row>
        <row r="132">
          <cell r="A132">
            <v>38443</v>
          </cell>
          <cell r="B132">
            <v>12947250.921610532</v>
          </cell>
          <cell r="C132">
            <v>166462.75</v>
          </cell>
          <cell r="D132">
            <v>80147.743855929773</v>
          </cell>
          <cell r="E132">
            <v>86315.006144070227</v>
          </cell>
          <cell r="F132">
            <v>12867103.177754603</v>
          </cell>
        </row>
        <row r="133">
          <cell r="A133">
            <v>38473</v>
          </cell>
          <cell r="B133">
            <v>12867103.177754603</v>
          </cell>
          <cell r="C133">
            <v>166462.75</v>
          </cell>
          <cell r="D133">
            <v>80682.062148302633</v>
          </cell>
          <cell r="E133">
            <v>85780.687851697367</v>
          </cell>
          <cell r="F133">
            <v>12786421.115606301</v>
          </cell>
        </row>
        <row r="134">
          <cell r="A134">
            <v>38504</v>
          </cell>
          <cell r="B134">
            <v>12786421.115606301</v>
          </cell>
          <cell r="C134">
            <v>166462.75</v>
          </cell>
          <cell r="D134">
            <v>81219.942562624652</v>
          </cell>
          <cell r="E134">
            <v>85242.807437375348</v>
          </cell>
          <cell r="F134">
            <v>12705201.173043676</v>
          </cell>
        </row>
        <row r="135">
          <cell r="A135">
            <v>38534</v>
          </cell>
          <cell r="B135">
            <v>12705201.173043676</v>
          </cell>
          <cell r="C135">
            <v>166462.75</v>
          </cell>
          <cell r="D135">
            <v>81761.408846375489</v>
          </cell>
          <cell r="E135">
            <v>84701.341153624511</v>
          </cell>
          <cell r="F135">
            <v>12623439.764197301</v>
          </cell>
        </row>
        <row r="136">
          <cell r="A136">
            <v>38565</v>
          </cell>
          <cell r="B136">
            <v>12623439.764197301</v>
          </cell>
          <cell r="C136">
            <v>166462.75</v>
          </cell>
          <cell r="D136">
            <v>82306.484905351317</v>
          </cell>
          <cell r="E136">
            <v>84156.265094648683</v>
          </cell>
          <cell r="F136">
            <v>12541133.27929195</v>
          </cell>
        </row>
        <row r="137">
          <cell r="A137">
            <v>38596</v>
          </cell>
          <cell r="B137">
            <v>12541133.27929195</v>
          </cell>
          <cell r="C137">
            <v>166462.75</v>
          </cell>
          <cell r="D137">
            <v>82855.194804720333</v>
          </cell>
          <cell r="E137">
            <v>83607.555195279667</v>
          </cell>
          <cell r="F137">
            <v>12458278.08448723</v>
          </cell>
        </row>
        <row r="138">
          <cell r="A138">
            <v>38626</v>
          </cell>
          <cell r="B138">
            <v>12458278.08448723</v>
          </cell>
          <cell r="C138">
            <v>166462.75</v>
          </cell>
          <cell r="D138">
            <v>83407.562770085133</v>
          </cell>
          <cell r="E138">
            <v>83055.187229914867</v>
          </cell>
          <cell r="F138">
            <v>12374870.521717144</v>
          </cell>
        </row>
        <row r="139">
          <cell r="A139">
            <v>38657</v>
          </cell>
          <cell r="B139">
            <v>12374870.521717144</v>
          </cell>
          <cell r="C139">
            <v>166462.75</v>
          </cell>
          <cell r="D139">
            <v>83963.613188552365</v>
          </cell>
          <cell r="E139">
            <v>82499.136811447635</v>
          </cell>
          <cell r="F139">
            <v>12290906.908528592</v>
          </cell>
        </row>
        <row r="140">
          <cell r="A140">
            <v>38687</v>
          </cell>
          <cell r="B140">
            <v>12290906.908528592</v>
          </cell>
          <cell r="C140">
            <v>166462.75</v>
          </cell>
          <cell r="D140">
            <v>84523.370609809383</v>
          </cell>
          <cell r="E140">
            <v>81939.379390190617</v>
          </cell>
          <cell r="F140">
            <v>12206383.537918784</v>
          </cell>
        </row>
        <row r="141">
          <cell r="A141">
            <v>38718</v>
          </cell>
          <cell r="B141">
            <v>12206383.537918784</v>
          </cell>
          <cell r="C141">
            <v>166462.75</v>
          </cell>
          <cell r="D141">
            <v>85086.859747208102</v>
          </cell>
          <cell r="E141">
            <v>81375.890252791898</v>
          </cell>
          <cell r="F141">
            <v>12121296.678171575</v>
          </cell>
        </row>
        <row r="142">
          <cell r="A142">
            <v>38749</v>
          </cell>
          <cell r="B142">
            <v>12121296.678171575</v>
          </cell>
          <cell r="C142">
            <v>166462.75</v>
          </cell>
          <cell r="D142">
            <v>85654.10547885616</v>
          </cell>
          <cell r="E142">
            <v>80808.64452114384</v>
          </cell>
          <cell r="F142">
            <v>12035642.572692718</v>
          </cell>
        </row>
        <row r="143">
          <cell r="A143">
            <v>38777</v>
          </cell>
          <cell r="B143">
            <v>12035642.572692718</v>
          </cell>
          <cell r="C143">
            <v>166462.75</v>
          </cell>
          <cell r="D143">
            <v>86225.132848715206</v>
          </cell>
          <cell r="E143">
            <v>80237.617151284794</v>
          </cell>
          <cell r="F143">
            <v>11949417.439844003</v>
          </cell>
        </row>
        <row r="144">
          <cell r="A144">
            <v>38808</v>
          </cell>
          <cell r="B144">
            <v>11949417.439844003</v>
          </cell>
          <cell r="C144">
            <v>166462.75</v>
          </cell>
          <cell r="D144">
            <v>86799.967067706646</v>
          </cell>
          <cell r="E144">
            <v>79662.782932293354</v>
          </cell>
          <cell r="F144">
            <v>11862617.472776296</v>
          </cell>
        </row>
        <row r="145">
          <cell r="A145">
            <v>38838</v>
          </cell>
          <cell r="B145">
            <v>11862617.472776296</v>
          </cell>
          <cell r="C145">
            <v>166462.75</v>
          </cell>
          <cell r="D145">
            <v>87378.633514824687</v>
          </cell>
          <cell r="E145">
            <v>79084.116485175313</v>
          </cell>
          <cell r="F145">
            <v>11775238.83926147</v>
          </cell>
        </row>
        <row r="146">
          <cell r="A146">
            <v>38869</v>
          </cell>
          <cell r="B146">
            <v>11775238.83926147</v>
          </cell>
          <cell r="C146">
            <v>166462.75</v>
          </cell>
          <cell r="D146">
            <v>87961.157738256865</v>
          </cell>
          <cell r="E146">
            <v>78501.592261743135</v>
          </cell>
          <cell r="F146">
            <v>11687277.681523213</v>
          </cell>
        </row>
        <row r="147">
          <cell r="A147">
            <v>38899</v>
          </cell>
          <cell r="B147">
            <v>11687277.681523213</v>
          </cell>
          <cell r="C147">
            <v>166462.75</v>
          </cell>
          <cell r="D147">
            <v>88547.565456511904</v>
          </cell>
          <cell r="E147">
            <v>77915.184543488096</v>
          </cell>
          <cell r="F147">
            <v>11598730.116066702</v>
          </cell>
        </row>
        <row r="148">
          <cell r="A148">
            <v>38930</v>
          </cell>
          <cell r="B148">
            <v>11598730.116066702</v>
          </cell>
          <cell r="C148">
            <v>166462.75</v>
          </cell>
          <cell r="D148">
            <v>89137.882559555321</v>
          </cell>
          <cell r="E148">
            <v>77324.867440444679</v>
          </cell>
          <cell r="F148">
            <v>11509592.233507147</v>
          </cell>
        </row>
        <row r="149">
          <cell r="A149">
            <v>38961</v>
          </cell>
          <cell r="B149">
            <v>11509592.233507147</v>
          </cell>
          <cell r="C149">
            <v>166462.75</v>
          </cell>
          <cell r="D149">
            <v>89732.135109952345</v>
          </cell>
          <cell r="E149">
            <v>76730.614890047655</v>
          </cell>
          <cell r="F149">
            <v>11419860.098397195</v>
          </cell>
        </row>
        <row r="150">
          <cell r="A150">
            <v>38991</v>
          </cell>
          <cell r="B150">
            <v>11419860.098397195</v>
          </cell>
          <cell r="C150">
            <v>166462.75</v>
          </cell>
          <cell r="D150">
            <v>90330.349344018687</v>
          </cell>
          <cell r="E150">
            <v>76132.400655981313</v>
          </cell>
          <cell r="F150">
            <v>11329529.749053176</v>
          </cell>
        </row>
        <row r="151">
          <cell r="A151">
            <v>39022</v>
          </cell>
          <cell r="B151">
            <v>11329529.749053176</v>
          </cell>
          <cell r="C151">
            <v>166462.75</v>
          </cell>
          <cell r="D151">
            <v>90932.551672978821</v>
          </cell>
          <cell r="E151">
            <v>75530.198327021179</v>
          </cell>
          <cell r="F151">
            <v>11238597.197380198</v>
          </cell>
        </row>
        <row r="152">
          <cell r="A152">
            <v>39052</v>
          </cell>
          <cell r="B152">
            <v>11238597.197380198</v>
          </cell>
          <cell r="C152">
            <v>166462.75</v>
          </cell>
          <cell r="D152">
            <v>91538.76868413201</v>
          </cell>
          <cell r="E152">
            <v>74923.98131586799</v>
          </cell>
          <cell r="F152">
            <v>11147058.428696066</v>
          </cell>
        </row>
        <row r="153">
          <cell r="A153">
            <v>39083</v>
          </cell>
          <cell r="B153">
            <v>11147058.428696066</v>
          </cell>
          <cell r="C153">
            <v>166462.75</v>
          </cell>
          <cell r="D153">
            <v>92149.027142026214</v>
          </cell>
          <cell r="E153">
            <v>74313.722857973786</v>
          </cell>
          <cell r="F153">
            <v>11054909.401554041</v>
          </cell>
        </row>
        <row r="154">
          <cell r="A154">
            <v>39114</v>
          </cell>
          <cell r="B154">
            <v>11054909.401554041</v>
          </cell>
          <cell r="C154">
            <v>166462.75</v>
          </cell>
          <cell r="D154">
            <v>92763.353989639727</v>
          </cell>
          <cell r="E154">
            <v>73699.396010360273</v>
          </cell>
          <cell r="F154">
            <v>10962146.0475644</v>
          </cell>
        </row>
        <row r="155">
          <cell r="A155">
            <v>39142</v>
          </cell>
          <cell r="B155">
            <v>10962146.0475644</v>
          </cell>
          <cell r="C155">
            <v>166462.75</v>
          </cell>
          <cell r="D155">
            <v>93381.77634957066</v>
          </cell>
          <cell r="E155">
            <v>73080.97365042934</v>
          </cell>
          <cell r="F155">
            <v>10868764.27121483</v>
          </cell>
        </row>
        <row r="156">
          <cell r="A156">
            <v>39173</v>
          </cell>
          <cell r="B156">
            <v>10868764.27121483</v>
          </cell>
          <cell r="C156">
            <v>166462.75</v>
          </cell>
          <cell r="D156">
            <v>94004.321525234467</v>
          </cell>
          <cell r="E156">
            <v>72458.428474765533</v>
          </cell>
          <cell r="F156">
            <v>10774759.949689595</v>
          </cell>
        </row>
        <row r="157">
          <cell r="A157">
            <v>39203</v>
          </cell>
          <cell r="B157">
            <v>10774759.949689595</v>
          </cell>
          <cell r="C157">
            <v>166462.75</v>
          </cell>
          <cell r="D157">
            <v>94631.017002069362</v>
          </cell>
          <cell r="E157">
            <v>71831.732997930638</v>
          </cell>
          <cell r="F157">
            <v>10680128.932687527</v>
          </cell>
        </row>
        <row r="158">
          <cell r="A158">
            <v>39234</v>
          </cell>
          <cell r="B158">
            <v>10680128.932687527</v>
          </cell>
          <cell r="C158">
            <v>166462.75</v>
          </cell>
          <cell r="D158">
            <v>95261.890448749822</v>
          </cell>
          <cell r="E158">
            <v>71200.859551250178</v>
          </cell>
          <cell r="F158">
            <v>10584867.042238778</v>
          </cell>
        </row>
        <row r="159">
          <cell r="A159">
            <v>39264</v>
          </cell>
          <cell r="B159">
            <v>10584867.042238778</v>
          </cell>
          <cell r="C159">
            <v>166462.75</v>
          </cell>
          <cell r="D159">
            <v>95896.969718408145</v>
          </cell>
          <cell r="E159">
            <v>70565.780281591855</v>
          </cell>
          <cell r="F159">
            <v>10488970.07252037</v>
          </cell>
        </row>
        <row r="160">
          <cell r="A160">
            <v>39295</v>
          </cell>
          <cell r="B160">
            <v>10488970.07252037</v>
          </cell>
          <cell r="C160">
            <v>166462.75</v>
          </cell>
          <cell r="D160">
            <v>96536.282849864205</v>
          </cell>
          <cell r="E160">
            <v>69926.467150135795</v>
          </cell>
          <cell r="F160">
            <v>10392433.789670505</v>
          </cell>
        </row>
        <row r="161">
          <cell r="A161">
            <v>39326</v>
          </cell>
          <cell r="B161">
            <v>10392433.789670505</v>
          </cell>
          <cell r="C161">
            <v>166462.75</v>
          </cell>
          <cell r="D161">
            <v>97179.858068863294</v>
          </cell>
          <cell r="E161">
            <v>69282.891931136706</v>
          </cell>
          <cell r="F161">
            <v>10295253.931601642</v>
          </cell>
        </row>
        <row r="162">
          <cell r="A162">
            <v>39356</v>
          </cell>
          <cell r="B162">
            <v>10295253.931601642</v>
          </cell>
          <cell r="C162">
            <v>166462.75</v>
          </cell>
          <cell r="D162">
            <v>97827.723789322379</v>
          </cell>
          <cell r="E162">
            <v>68635.026210677621</v>
          </cell>
          <cell r="F162">
            <v>10197426.207812319</v>
          </cell>
        </row>
        <row r="163">
          <cell r="A163">
            <v>39387</v>
          </cell>
          <cell r="B163">
            <v>10197426.207812319</v>
          </cell>
          <cell r="C163">
            <v>166462.75</v>
          </cell>
          <cell r="D163">
            <v>98479.908614584536</v>
          </cell>
          <cell r="E163">
            <v>67982.841385415464</v>
          </cell>
          <cell r="F163">
            <v>10098946.299197733</v>
          </cell>
        </row>
        <row r="164">
          <cell r="A164">
            <v>39417</v>
          </cell>
          <cell r="B164">
            <v>10098946.299197733</v>
          </cell>
          <cell r="C164">
            <v>166462.75</v>
          </cell>
          <cell r="D164">
            <v>99136.441338681776</v>
          </cell>
          <cell r="E164">
            <v>67326.308661318224</v>
          </cell>
          <cell r="F164">
            <v>9999809.8578590509</v>
          </cell>
        </row>
        <row r="165">
          <cell r="A165">
            <v>39448</v>
          </cell>
          <cell r="B165">
            <v>9999809.8578590509</v>
          </cell>
          <cell r="C165">
            <v>166462.75</v>
          </cell>
          <cell r="D165">
            <v>99797.350947606319</v>
          </cell>
          <cell r="E165">
            <v>66665.399052393681</v>
          </cell>
          <cell r="F165">
            <v>9900012.5069114454</v>
          </cell>
        </row>
        <row r="166">
          <cell r="A166">
            <v>39479</v>
          </cell>
          <cell r="B166">
            <v>9900012.5069114454</v>
          </cell>
          <cell r="C166">
            <v>166462.75</v>
          </cell>
          <cell r="D166">
            <v>100462.66662059036</v>
          </cell>
          <cell r="E166">
            <v>66000.08337940964</v>
          </cell>
          <cell r="F166">
            <v>9799549.8402908556</v>
          </cell>
        </row>
        <row r="167">
          <cell r="A167">
            <v>39508</v>
          </cell>
          <cell r="B167">
            <v>9799549.8402908556</v>
          </cell>
          <cell r="C167">
            <v>166462.75</v>
          </cell>
          <cell r="D167">
            <v>101132.41773139429</v>
          </cell>
          <cell r="E167">
            <v>65330.332268605707</v>
          </cell>
          <cell r="F167">
            <v>9698417.4225594606</v>
          </cell>
        </row>
        <row r="168">
          <cell r="A168">
            <v>39539</v>
          </cell>
          <cell r="B168">
            <v>9698417.4225594606</v>
          </cell>
          <cell r="C168">
            <v>166462.75</v>
          </cell>
          <cell r="D168">
            <v>101806.63384960359</v>
          </cell>
          <cell r="E168">
            <v>64656.11615039641</v>
          </cell>
          <cell r="F168">
            <v>9596610.7887098566</v>
          </cell>
        </row>
        <row r="169">
          <cell r="A169">
            <v>39569</v>
          </cell>
          <cell r="B169">
            <v>9596610.7887098566</v>
          </cell>
          <cell r="C169">
            <v>166462.75</v>
          </cell>
          <cell r="D169">
            <v>102485.34474193428</v>
          </cell>
          <cell r="E169">
            <v>63977.405258065715</v>
          </cell>
          <cell r="F169">
            <v>9494125.4439679217</v>
          </cell>
        </row>
        <row r="170">
          <cell r="A170">
            <v>39600</v>
          </cell>
          <cell r="B170">
            <v>9494125.4439679217</v>
          </cell>
          <cell r="C170">
            <v>166462.75</v>
          </cell>
          <cell r="D170">
            <v>103168.58037354719</v>
          </cell>
          <cell r="E170">
            <v>63294.169626452815</v>
          </cell>
          <cell r="F170">
            <v>9390956.8635943737</v>
          </cell>
        </row>
        <row r="171">
          <cell r="A171">
            <v>39630</v>
          </cell>
          <cell r="B171">
            <v>9390956.8635943737</v>
          </cell>
          <cell r="C171">
            <v>166462.75</v>
          </cell>
          <cell r="D171">
            <v>103856.37090937083</v>
          </cell>
          <cell r="E171">
            <v>62606.379090629162</v>
          </cell>
          <cell r="F171">
            <v>9287100.4926850032</v>
          </cell>
        </row>
        <row r="172">
          <cell r="A172">
            <v>39661</v>
          </cell>
          <cell r="B172">
            <v>9287100.4926850032</v>
          </cell>
          <cell r="C172">
            <v>166462.75</v>
          </cell>
          <cell r="D172">
            <v>104548.74671543331</v>
          </cell>
          <cell r="E172">
            <v>61914.003284566694</v>
          </cell>
          <cell r="F172">
            <v>9182551.7459695693</v>
          </cell>
        </row>
        <row r="173">
          <cell r="A173">
            <v>39692</v>
          </cell>
          <cell r="B173">
            <v>9182551.7459695693</v>
          </cell>
          <cell r="C173">
            <v>166462.75</v>
          </cell>
          <cell r="D173">
            <v>105245.73836020287</v>
          </cell>
          <cell r="E173">
            <v>61217.011639797136</v>
          </cell>
          <cell r="F173">
            <v>9077306.0076093674</v>
          </cell>
        </row>
        <row r="174">
          <cell r="A174">
            <v>39722</v>
          </cell>
          <cell r="B174">
            <v>9077306.0076093674</v>
          </cell>
          <cell r="C174">
            <v>166462.75</v>
          </cell>
          <cell r="D174">
            <v>105947.37661593754</v>
          </cell>
          <cell r="E174">
            <v>60515.373384062455</v>
          </cell>
          <cell r="F174">
            <v>8971358.6309934296</v>
          </cell>
        </row>
        <row r="175">
          <cell r="A175">
            <v>39753</v>
          </cell>
          <cell r="B175">
            <v>8971358.6309934296</v>
          </cell>
          <cell r="C175">
            <v>166462.75</v>
          </cell>
          <cell r="D175">
            <v>106653.69246004379</v>
          </cell>
          <cell r="E175">
            <v>59809.0575399562</v>
          </cell>
          <cell r="F175">
            <v>8864704.9385333862</v>
          </cell>
        </row>
        <row r="176">
          <cell r="A176">
            <v>39783</v>
          </cell>
          <cell r="B176">
            <v>8864704.9385333862</v>
          </cell>
          <cell r="C176">
            <v>166462.75</v>
          </cell>
          <cell r="D176">
            <v>107364.7170764441</v>
          </cell>
          <cell r="E176">
            <v>59098.032923555911</v>
          </cell>
          <cell r="F176">
            <v>8757340.2214569412</v>
          </cell>
        </row>
        <row r="177">
          <cell r="A177">
            <v>39814</v>
          </cell>
          <cell r="B177">
            <v>8757340.2214569412</v>
          </cell>
          <cell r="C177">
            <v>166462.75</v>
          </cell>
          <cell r="D177">
            <v>108080.48185695373</v>
          </cell>
          <cell r="E177">
            <v>58382.268143046276</v>
          </cell>
          <cell r="F177">
            <v>8649259.7395999879</v>
          </cell>
        </row>
        <row r="178">
          <cell r="A178">
            <v>39845</v>
          </cell>
          <cell r="B178">
            <v>8649259.7395999879</v>
          </cell>
          <cell r="C178">
            <v>166462.75</v>
          </cell>
          <cell r="D178">
            <v>108801.01840266674</v>
          </cell>
          <cell r="E178">
            <v>57661.731597333259</v>
          </cell>
          <cell r="F178">
            <v>8540458.721197322</v>
          </cell>
        </row>
        <row r="179">
          <cell r="A179">
            <v>39873</v>
          </cell>
          <cell r="B179">
            <v>8540458.721197322</v>
          </cell>
          <cell r="C179">
            <v>166462.75</v>
          </cell>
          <cell r="D179">
            <v>109526.35852535118</v>
          </cell>
          <cell r="E179">
            <v>56936.391474648815</v>
          </cell>
          <cell r="F179">
            <v>8430932.3626719713</v>
          </cell>
        </row>
        <row r="180">
          <cell r="A180">
            <v>39904</v>
          </cell>
          <cell r="B180">
            <v>8430932.3626719713</v>
          </cell>
          <cell r="C180">
            <v>166462.75</v>
          </cell>
          <cell r="D180">
            <v>110256.53424885352</v>
          </cell>
          <cell r="E180">
            <v>56206.215751146476</v>
          </cell>
          <cell r="F180">
            <v>8320675.8284231182</v>
          </cell>
        </row>
        <row r="181">
          <cell r="A181">
            <v>39934</v>
          </cell>
          <cell r="B181">
            <v>8320675.8284231182</v>
          </cell>
          <cell r="C181">
            <v>166462.75</v>
          </cell>
          <cell r="D181">
            <v>110991.57781051254</v>
          </cell>
          <cell r="E181">
            <v>55471.172189487457</v>
          </cell>
          <cell r="F181">
            <v>8209684.2506126054</v>
          </cell>
        </row>
        <row r="182">
          <cell r="A182">
            <v>39965</v>
          </cell>
          <cell r="B182">
            <v>8209684.2506126054</v>
          </cell>
          <cell r="C182">
            <v>166462.75</v>
          </cell>
          <cell r="D182">
            <v>111731.52166258263</v>
          </cell>
          <cell r="E182">
            <v>54731.228337417371</v>
          </cell>
          <cell r="F182">
            <v>8097952.7289500227</v>
          </cell>
        </row>
        <row r="183">
          <cell r="A183">
            <v>39995</v>
          </cell>
          <cell r="B183">
            <v>8097952.7289500227</v>
          </cell>
          <cell r="C183">
            <v>166462.75</v>
          </cell>
          <cell r="D183">
            <v>112476.39847366652</v>
          </cell>
          <cell r="E183">
            <v>53986.351526333485</v>
          </cell>
          <cell r="F183">
            <v>7985476.3304763567</v>
          </cell>
        </row>
        <row r="184">
          <cell r="A184">
            <v>40026</v>
          </cell>
          <cell r="B184">
            <v>7985476.3304763567</v>
          </cell>
          <cell r="C184">
            <v>166462.75</v>
          </cell>
          <cell r="D184">
            <v>113226.24113015762</v>
          </cell>
          <cell r="E184">
            <v>53236.508869842379</v>
          </cell>
          <cell r="F184">
            <v>7872250.0893461993</v>
          </cell>
        </row>
        <row r="185">
          <cell r="A185">
            <v>40057</v>
          </cell>
          <cell r="B185">
            <v>7872250.0893461993</v>
          </cell>
          <cell r="C185">
            <v>166462.75</v>
          </cell>
          <cell r="D185">
            <v>113981.08273769199</v>
          </cell>
          <cell r="E185">
            <v>52481.667262308001</v>
          </cell>
          <cell r="F185">
            <v>7758269.0066085076</v>
          </cell>
        </row>
        <row r="186">
          <cell r="A186">
            <v>40087</v>
          </cell>
          <cell r="B186">
            <v>7758269.0066085076</v>
          </cell>
          <cell r="C186">
            <v>166462.75</v>
          </cell>
          <cell r="D186">
            <v>114740.95662260996</v>
          </cell>
          <cell r="E186">
            <v>51721.793377390051</v>
          </cell>
          <cell r="F186">
            <v>7643528.0499858977</v>
          </cell>
        </row>
        <row r="187">
          <cell r="A187">
            <v>40118</v>
          </cell>
          <cell r="B187">
            <v>7643528.0499858977</v>
          </cell>
          <cell r="C187">
            <v>166462.75</v>
          </cell>
          <cell r="D187">
            <v>115505.89633342734</v>
          </cell>
          <cell r="E187">
            <v>50956.853666572657</v>
          </cell>
          <cell r="F187">
            <v>7528022.1536524706</v>
          </cell>
        </row>
        <row r="188">
          <cell r="A188">
            <v>40148</v>
          </cell>
          <cell r="B188">
            <v>7528022.1536524706</v>
          </cell>
          <cell r="C188">
            <v>166462.75</v>
          </cell>
          <cell r="D188">
            <v>116275.93564231685</v>
          </cell>
          <cell r="E188">
            <v>50186.814357683143</v>
          </cell>
          <cell r="F188">
            <v>7411746.2180101536</v>
          </cell>
        </row>
        <row r="189">
          <cell r="A189">
            <v>40179</v>
          </cell>
          <cell r="B189">
            <v>7411746.2180101536</v>
          </cell>
          <cell r="C189">
            <v>166462.75</v>
          </cell>
          <cell r="D189">
            <v>117051.10854659897</v>
          </cell>
          <cell r="E189">
            <v>49411.641453401026</v>
          </cell>
          <cell r="F189">
            <v>7294695.1094635548</v>
          </cell>
        </row>
        <row r="190">
          <cell r="A190">
            <v>40210</v>
          </cell>
          <cell r="B190">
            <v>7294695.1094635548</v>
          </cell>
          <cell r="C190">
            <v>166462.75</v>
          </cell>
          <cell r="D190">
            <v>117831.44927024297</v>
          </cell>
          <cell r="E190">
            <v>48631.300729757037</v>
          </cell>
          <cell r="F190">
            <v>7176863.660193312</v>
          </cell>
        </row>
        <row r="191">
          <cell r="A191">
            <v>40238</v>
          </cell>
          <cell r="B191">
            <v>7176863.660193312</v>
          </cell>
          <cell r="C191">
            <v>166462.75</v>
          </cell>
          <cell r="D191">
            <v>118616.99226537792</v>
          </cell>
          <cell r="E191">
            <v>47845.757734622086</v>
          </cell>
          <cell r="F191">
            <v>7058246.6679279339</v>
          </cell>
        </row>
        <row r="192">
          <cell r="A192">
            <v>40269</v>
          </cell>
          <cell r="B192">
            <v>7058246.6679279339</v>
          </cell>
          <cell r="C192">
            <v>166462.75</v>
          </cell>
          <cell r="D192">
            <v>119407.77221381376</v>
          </cell>
          <cell r="E192">
            <v>47054.977786186231</v>
          </cell>
          <cell r="F192">
            <v>6938838.89571412</v>
          </cell>
        </row>
        <row r="193">
          <cell r="A193">
            <v>40299</v>
          </cell>
          <cell r="B193">
            <v>6938838.89571412</v>
          </cell>
          <cell r="C193">
            <v>166462.75</v>
          </cell>
          <cell r="D193">
            <v>120203.82402857253</v>
          </cell>
          <cell r="E193">
            <v>46258.925971427467</v>
          </cell>
          <cell r="F193">
            <v>6818635.071685547</v>
          </cell>
        </row>
        <row r="194">
          <cell r="A194">
            <v>40330</v>
          </cell>
          <cell r="B194">
            <v>6818635.071685547</v>
          </cell>
          <cell r="C194">
            <v>166462.75</v>
          </cell>
          <cell r="D194">
            <v>121005.18285542968</v>
          </cell>
          <cell r="E194">
            <v>45457.567144570319</v>
          </cell>
          <cell r="F194">
            <v>6697629.8888301169</v>
          </cell>
        </row>
        <row r="195">
          <cell r="A195">
            <v>40360</v>
          </cell>
          <cell r="B195">
            <v>6697629.8888301169</v>
          </cell>
          <cell r="C195">
            <v>166462.75</v>
          </cell>
          <cell r="D195">
            <v>121811.88407446588</v>
          </cell>
          <cell r="E195">
            <v>44650.865925534119</v>
          </cell>
          <cell r="F195">
            <v>6575818.0047556506</v>
          </cell>
        </row>
        <row r="196">
          <cell r="A196">
            <v>40391</v>
          </cell>
          <cell r="B196">
            <v>6575818.0047556506</v>
          </cell>
          <cell r="C196">
            <v>166462.75</v>
          </cell>
          <cell r="D196">
            <v>122623.963301629</v>
          </cell>
          <cell r="E196">
            <v>43838.786698371005</v>
          </cell>
          <cell r="F196">
            <v>6453194.0414540218</v>
          </cell>
        </row>
        <row r="197">
          <cell r="A197">
            <v>40422</v>
          </cell>
          <cell r="B197">
            <v>6453194.0414540218</v>
          </cell>
          <cell r="C197">
            <v>166462.75</v>
          </cell>
          <cell r="D197">
            <v>123441.45639030653</v>
          </cell>
          <cell r="E197">
            <v>43021.293609693479</v>
          </cell>
          <cell r="F197">
            <v>6329752.5850637155</v>
          </cell>
        </row>
        <row r="198">
          <cell r="A198">
            <v>40452</v>
          </cell>
          <cell r="B198">
            <v>6329752.5850637155</v>
          </cell>
          <cell r="C198">
            <v>166462.75</v>
          </cell>
          <cell r="D198">
            <v>124264.39943290857</v>
          </cell>
          <cell r="E198">
            <v>42198.350567091438</v>
          </cell>
          <cell r="F198">
            <v>6205488.1856308067</v>
          </cell>
        </row>
        <row r="199">
          <cell r="A199">
            <v>40483</v>
          </cell>
          <cell r="B199">
            <v>6205488.1856308067</v>
          </cell>
          <cell r="C199">
            <v>166462.75</v>
          </cell>
          <cell r="D199">
            <v>125092.82876246129</v>
          </cell>
          <cell r="E199">
            <v>41369.921237538714</v>
          </cell>
          <cell r="F199">
            <v>6080395.3568683453</v>
          </cell>
        </row>
        <row r="200">
          <cell r="A200">
            <v>40513</v>
          </cell>
          <cell r="B200">
            <v>6080395.3568683453</v>
          </cell>
          <cell r="C200">
            <v>166462.75</v>
          </cell>
          <cell r="D200">
            <v>125926.78095421102</v>
          </cell>
          <cell r="E200">
            <v>40535.969045788974</v>
          </cell>
          <cell r="F200">
            <v>5954468.5759141343</v>
          </cell>
        </row>
        <row r="201">
          <cell r="A201">
            <v>40544</v>
          </cell>
          <cell r="B201">
            <v>5954468.5759141343</v>
          </cell>
          <cell r="C201">
            <v>166462.75</v>
          </cell>
          <cell r="D201">
            <v>126766.2928272391</v>
          </cell>
          <cell r="E201">
            <v>39696.4571727609</v>
          </cell>
          <cell r="F201">
            <v>5827702.283086895</v>
          </cell>
        </row>
        <row r="202">
          <cell r="A202">
            <v>40575</v>
          </cell>
          <cell r="B202">
            <v>5827702.283086895</v>
          </cell>
          <cell r="C202">
            <v>166462.75</v>
          </cell>
          <cell r="D202">
            <v>127611.40144608737</v>
          </cell>
          <cell r="E202">
            <v>38851.348553912634</v>
          </cell>
          <cell r="F202">
            <v>5700090.8816408077</v>
          </cell>
        </row>
        <row r="203">
          <cell r="A203">
            <v>40603</v>
          </cell>
          <cell r="B203">
            <v>5700090.8816408077</v>
          </cell>
          <cell r="C203">
            <v>166462.75</v>
          </cell>
          <cell r="D203">
            <v>128462.14412239462</v>
          </cell>
          <cell r="E203">
            <v>38000.605877605391</v>
          </cell>
          <cell r="F203">
            <v>5571628.737518413</v>
          </cell>
        </row>
        <row r="204">
          <cell r="A204">
            <v>40634</v>
          </cell>
          <cell r="B204">
            <v>5571628.737518413</v>
          </cell>
          <cell r="C204">
            <v>166462.75</v>
          </cell>
          <cell r="D204">
            <v>129318.55841654391</v>
          </cell>
          <cell r="E204">
            <v>37144.191583456086</v>
          </cell>
          <cell r="F204">
            <v>5442310.1791018695</v>
          </cell>
        </row>
        <row r="205">
          <cell r="A205">
            <v>40664</v>
          </cell>
          <cell r="B205">
            <v>5442310.1791018695</v>
          </cell>
          <cell r="C205">
            <v>166462.75</v>
          </cell>
          <cell r="D205">
            <v>130180.68213932087</v>
          </cell>
          <cell r="E205">
            <v>36282.067860679133</v>
          </cell>
          <cell r="F205">
            <v>5312129.4969625482</v>
          </cell>
        </row>
        <row r="206">
          <cell r="A206">
            <v>40695</v>
          </cell>
          <cell r="B206">
            <v>5312129.4969625482</v>
          </cell>
          <cell r="C206">
            <v>166462.75</v>
          </cell>
          <cell r="D206">
            <v>131048.553353583</v>
          </cell>
          <cell r="E206">
            <v>35414.196646416989</v>
          </cell>
          <cell r="F206">
            <v>5181080.9436089648</v>
          </cell>
        </row>
        <row r="207">
          <cell r="A207">
            <v>40725</v>
          </cell>
          <cell r="B207">
            <v>5181080.9436089648</v>
          </cell>
          <cell r="C207">
            <v>166462.75</v>
          </cell>
          <cell r="D207">
            <v>131922.21037594022</v>
          </cell>
          <cell r="E207">
            <v>34540.539624059769</v>
          </cell>
          <cell r="F207">
            <v>5049158.7332330244</v>
          </cell>
        </row>
        <row r="208">
          <cell r="A208">
            <v>40756</v>
          </cell>
          <cell r="B208">
            <v>5049158.7332330244</v>
          </cell>
          <cell r="C208">
            <v>166462.75</v>
          </cell>
          <cell r="D208">
            <v>132801.69177844649</v>
          </cell>
          <cell r="E208">
            <v>33661.058221553496</v>
          </cell>
          <cell r="F208">
            <v>4916357.0414545778</v>
          </cell>
        </row>
        <row r="209">
          <cell r="A209">
            <v>40787</v>
          </cell>
          <cell r="B209">
            <v>4916357.0414545778</v>
          </cell>
          <cell r="C209">
            <v>166462.75</v>
          </cell>
          <cell r="D209">
            <v>133687.03639030282</v>
          </cell>
          <cell r="E209">
            <v>32775.713609697188</v>
          </cell>
          <cell r="F209">
            <v>4782670.0050642751</v>
          </cell>
        </row>
        <row r="210">
          <cell r="A210">
            <v>40817</v>
          </cell>
          <cell r="B210">
            <v>4782670.0050642751</v>
          </cell>
          <cell r="C210">
            <v>166462.75</v>
          </cell>
          <cell r="D210">
            <v>134578.28329957149</v>
          </cell>
          <cell r="E210">
            <v>31884.466700428504</v>
          </cell>
          <cell r="F210">
            <v>4648091.7217647033</v>
          </cell>
        </row>
        <row r="211">
          <cell r="A211">
            <v>40848</v>
          </cell>
          <cell r="B211">
            <v>4648091.7217647033</v>
          </cell>
          <cell r="C211">
            <v>166462.75</v>
          </cell>
          <cell r="D211">
            <v>135475.47185490199</v>
          </cell>
          <cell r="E211">
            <v>30987.278145098026</v>
          </cell>
          <cell r="F211">
            <v>4512616.2499098014</v>
          </cell>
        </row>
        <row r="212">
          <cell r="A212">
            <v>40878</v>
          </cell>
          <cell r="B212">
            <v>4512616.2499098014</v>
          </cell>
          <cell r="C212">
            <v>166462.75</v>
          </cell>
          <cell r="D212">
            <v>136378.64166726798</v>
          </cell>
          <cell r="E212">
            <v>30084.108332732012</v>
          </cell>
          <cell r="F212">
            <v>4376237.6082425332</v>
          </cell>
        </row>
        <row r="213">
          <cell r="A213">
            <v>40909</v>
          </cell>
          <cell r="B213">
            <v>4376237.6082425332</v>
          </cell>
          <cell r="C213">
            <v>166462.75</v>
          </cell>
          <cell r="D213">
            <v>137287.83261171644</v>
          </cell>
          <cell r="E213">
            <v>29174.917388283557</v>
          </cell>
          <cell r="F213">
            <v>4238949.7756308168</v>
          </cell>
        </row>
        <row r="214">
          <cell r="A214">
            <v>40940</v>
          </cell>
          <cell r="B214">
            <v>4238949.7756308168</v>
          </cell>
          <cell r="C214">
            <v>166462.75</v>
          </cell>
          <cell r="D214">
            <v>138203.08482912788</v>
          </cell>
          <cell r="E214">
            <v>28259.665170872115</v>
          </cell>
          <cell r="F214">
            <v>4100746.6908016889</v>
          </cell>
        </row>
        <row r="215">
          <cell r="A215">
            <v>40969</v>
          </cell>
          <cell r="B215">
            <v>4100746.6908016889</v>
          </cell>
          <cell r="C215">
            <v>166462.75</v>
          </cell>
          <cell r="D215">
            <v>139124.43872798875</v>
          </cell>
          <cell r="E215">
            <v>27338.311272011262</v>
          </cell>
          <cell r="F215">
            <v>3961622.2520737001</v>
          </cell>
        </row>
        <row r="216">
          <cell r="A216">
            <v>41000</v>
          </cell>
          <cell r="B216">
            <v>3961622.2520737001</v>
          </cell>
          <cell r="C216">
            <v>166462.75</v>
          </cell>
          <cell r="D216">
            <v>140051.93498617533</v>
          </cell>
          <cell r="E216">
            <v>26410.815013824667</v>
          </cell>
          <cell r="F216">
            <v>3821570.3170875246</v>
          </cell>
        </row>
        <row r="217">
          <cell r="A217">
            <v>41030</v>
          </cell>
          <cell r="B217">
            <v>3821570.3170875246</v>
          </cell>
          <cell r="C217">
            <v>166462.75</v>
          </cell>
          <cell r="D217">
            <v>140985.61455274984</v>
          </cell>
          <cell r="E217">
            <v>25477.135447250166</v>
          </cell>
          <cell r="F217">
            <v>3680584.7025347748</v>
          </cell>
        </row>
        <row r="218">
          <cell r="A218">
            <v>41061</v>
          </cell>
          <cell r="B218">
            <v>3680584.7025347748</v>
          </cell>
          <cell r="C218">
            <v>166462.75</v>
          </cell>
          <cell r="D218">
            <v>141925.51864976817</v>
          </cell>
          <cell r="E218">
            <v>24537.231350231832</v>
          </cell>
          <cell r="F218">
            <v>3538659.1838850067</v>
          </cell>
        </row>
        <row r="219">
          <cell r="A219">
            <v>41091</v>
          </cell>
          <cell r="B219">
            <v>3538659.1838850067</v>
          </cell>
          <cell r="C219">
            <v>166462.75</v>
          </cell>
          <cell r="D219">
            <v>142871.68877409995</v>
          </cell>
          <cell r="E219">
            <v>23591.061225900045</v>
          </cell>
          <cell r="F219">
            <v>3395787.4951109067</v>
          </cell>
        </row>
        <row r="220">
          <cell r="A220">
            <v>41122</v>
          </cell>
          <cell r="B220">
            <v>3395787.4951109067</v>
          </cell>
          <cell r="C220">
            <v>166462.75</v>
          </cell>
          <cell r="D220">
            <v>143824.16669926062</v>
          </cell>
          <cell r="E220">
            <v>22638.583300739378</v>
          </cell>
          <cell r="F220">
            <v>3251963.3284116462</v>
          </cell>
        </row>
        <row r="221">
          <cell r="A221">
            <v>41153</v>
          </cell>
          <cell r="B221">
            <v>3251963.3284116462</v>
          </cell>
          <cell r="C221">
            <v>166462.75</v>
          </cell>
          <cell r="D221">
            <v>144782.99447725568</v>
          </cell>
          <cell r="E221">
            <v>21679.755522744308</v>
          </cell>
          <cell r="F221">
            <v>3107180.3339343905</v>
          </cell>
        </row>
        <row r="222">
          <cell r="A222">
            <v>41183</v>
          </cell>
          <cell r="B222">
            <v>3107180.3339343905</v>
          </cell>
          <cell r="C222">
            <v>166462.75</v>
          </cell>
          <cell r="D222">
            <v>145748.21444043738</v>
          </cell>
          <cell r="E222">
            <v>20714.535559562606</v>
          </cell>
          <cell r="F222">
            <v>2961432.119493953</v>
          </cell>
        </row>
        <row r="223">
          <cell r="A223">
            <v>41214</v>
          </cell>
          <cell r="B223">
            <v>2961432.119493953</v>
          </cell>
          <cell r="C223">
            <v>166462.75</v>
          </cell>
          <cell r="D223">
            <v>146719.86920337364</v>
          </cell>
          <cell r="E223">
            <v>19742.880796626356</v>
          </cell>
          <cell r="F223">
            <v>2814712.2502905792</v>
          </cell>
        </row>
        <row r="224">
          <cell r="A224">
            <v>41244</v>
          </cell>
          <cell r="B224">
            <v>2814712.2502905792</v>
          </cell>
          <cell r="C224">
            <v>166462.75</v>
          </cell>
          <cell r="D224">
            <v>147698.00166472947</v>
          </cell>
          <cell r="E224">
            <v>18764.748335270528</v>
          </cell>
          <cell r="F224">
            <v>2667014.2486258498</v>
          </cell>
        </row>
        <row r="225">
          <cell r="A225">
            <v>41275</v>
          </cell>
          <cell r="B225">
            <v>2667014.2486258498</v>
          </cell>
          <cell r="C225">
            <v>166462.75</v>
          </cell>
          <cell r="D225">
            <v>148682.65500916101</v>
          </cell>
          <cell r="E225">
            <v>17780.094990838999</v>
          </cell>
          <cell r="F225">
            <v>2518331.5936166886</v>
          </cell>
        </row>
        <row r="226">
          <cell r="A226">
            <v>41306</v>
          </cell>
          <cell r="B226">
            <v>2518331.5936166886</v>
          </cell>
          <cell r="C226">
            <v>166462.75</v>
          </cell>
          <cell r="D226">
            <v>149673.87270922208</v>
          </cell>
          <cell r="E226">
            <v>16788.877290777924</v>
          </cell>
          <cell r="F226">
            <v>2368657.7209074665</v>
          </cell>
        </row>
        <row r="227">
          <cell r="A227">
            <v>41334</v>
          </cell>
          <cell r="B227">
            <v>2368657.7209074665</v>
          </cell>
          <cell r="C227">
            <v>166462.75</v>
          </cell>
          <cell r="D227">
            <v>150671.69852728356</v>
          </cell>
          <cell r="E227">
            <v>15791.051472716445</v>
          </cell>
          <cell r="F227">
            <v>2217986.022380183</v>
          </cell>
        </row>
        <row r="228">
          <cell r="A228">
            <v>41365</v>
          </cell>
          <cell r="B228">
            <v>2217986.022380183</v>
          </cell>
          <cell r="C228">
            <v>166462.75</v>
          </cell>
          <cell r="D228">
            <v>151676.17651746544</v>
          </cell>
          <cell r="E228">
            <v>14786.573482534553</v>
          </cell>
          <cell r="F228">
            <v>2066309.8458627176</v>
          </cell>
        </row>
        <row r="229">
          <cell r="A229">
            <v>41395</v>
          </cell>
          <cell r="B229">
            <v>2066309.8458627176</v>
          </cell>
          <cell r="C229">
            <v>166462.75</v>
          </cell>
          <cell r="D229">
            <v>152687.35102758187</v>
          </cell>
          <cell r="E229">
            <v>13775.398972418117</v>
          </cell>
          <cell r="F229">
            <v>1913622.4948351358</v>
          </cell>
        </row>
        <row r="230">
          <cell r="A230">
            <v>41426</v>
          </cell>
          <cell r="B230">
            <v>1913622.4948351358</v>
          </cell>
          <cell r="C230">
            <v>166462.75</v>
          </cell>
          <cell r="D230">
            <v>153705.26670109908</v>
          </cell>
          <cell r="E230">
            <v>12757.483298900906</v>
          </cell>
          <cell r="F230">
            <v>1759917.2281340368</v>
          </cell>
        </row>
        <row r="231">
          <cell r="A231">
            <v>41456</v>
          </cell>
          <cell r="B231">
            <v>1759917.2281340368</v>
          </cell>
          <cell r="C231">
            <v>166462.75</v>
          </cell>
          <cell r="D231">
            <v>154729.96847910644</v>
          </cell>
          <cell r="E231">
            <v>11732.781520893579</v>
          </cell>
          <cell r="F231">
            <v>1605187.2596549303</v>
          </cell>
        </row>
        <row r="232">
          <cell r="A232">
            <v>41487</v>
          </cell>
          <cell r="B232">
            <v>1605187.2596549303</v>
          </cell>
          <cell r="C232">
            <v>166462.75</v>
          </cell>
          <cell r="D232">
            <v>155761.50160230047</v>
          </cell>
          <cell r="E232">
            <v>10701.248397699535</v>
          </cell>
          <cell r="F232">
            <v>1449425.7580526299</v>
          </cell>
        </row>
        <row r="233">
          <cell r="A233">
            <v>41518</v>
          </cell>
          <cell r="B233">
            <v>1449425.7580526299</v>
          </cell>
          <cell r="C233">
            <v>166462.75</v>
          </cell>
          <cell r="D233">
            <v>156799.91161298245</v>
          </cell>
          <cell r="E233">
            <v>9662.838387017533</v>
          </cell>
          <cell r="F233">
            <v>1292625.8464396475</v>
          </cell>
        </row>
        <row r="234">
          <cell r="A234">
            <v>41548</v>
          </cell>
          <cell r="B234">
            <v>1292625.8464396475</v>
          </cell>
          <cell r="C234">
            <v>166462.75</v>
          </cell>
          <cell r="D234">
            <v>157845.24435706902</v>
          </cell>
          <cell r="E234">
            <v>8617.5056429309843</v>
          </cell>
          <cell r="F234">
            <v>1134780.6020825785</v>
          </cell>
        </row>
        <row r="235">
          <cell r="A235">
            <v>41579</v>
          </cell>
          <cell r="B235">
            <v>1134780.6020825785</v>
          </cell>
          <cell r="C235">
            <v>166462.75</v>
          </cell>
          <cell r="D235">
            <v>158897.54598611614</v>
          </cell>
          <cell r="E235">
            <v>7565.2040138838565</v>
          </cell>
          <cell r="F235">
            <v>975883.0560964623</v>
          </cell>
        </row>
        <row r="236">
          <cell r="A236">
            <v>41609</v>
          </cell>
          <cell r="B236">
            <v>975883.0560964623</v>
          </cell>
          <cell r="C236">
            <v>166462.75</v>
          </cell>
          <cell r="D236">
            <v>159956.86295935692</v>
          </cell>
          <cell r="E236">
            <v>6505.8870406430824</v>
          </cell>
          <cell r="F236">
            <v>815926.19313710532</v>
          </cell>
        </row>
        <row r="237">
          <cell r="A237">
            <v>41640</v>
          </cell>
          <cell r="B237">
            <v>815926.19313710532</v>
          </cell>
          <cell r="C237">
            <v>166462.75</v>
          </cell>
          <cell r="D237">
            <v>161023.24204575262</v>
          </cell>
          <cell r="E237">
            <v>5439.5079542473695</v>
          </cell>
          <cell r="F237">
            <v>654902.95109135273</v>
          </cell>
        </row>
        <row r="238">
          <cell r="A238">
            <v>41671</v>
          </cell>
          <cell r="B238">
            <v>654902.95109135273</v>
          </cell>
          <cell r="C238">
            <v>166462.75</v>
          </cell>
          <cell r="D238">
            <v>162096.73032605764</v>
          </cell>
          <cell r="E238">
            <v>4366.0196739423518</v>
          </cell>
          <cell r="F238">
            <v>492806.22076529509</v>
          </cell>
        </row>
        <row r="239">
          <cell r="A239">
            <v>41699</v>
          </cell>
          <cell r="B239">
            <v>492806.22076529509</v>
          </cell>
          <cell r="C239">
            <v>166462.75</v>
          </cell>
          <cell r="D239">
            <v>163177.37519489802</v>
          </cell>
          <cell r="E239">
            <v>3285.3748051019675</v>
          </cell>
          <cell r="F239">
            <v>329628.8455703971</v>
          </cell>
        </row>
        <row r="240">
          <cell r="A240">
            <v>41730</v>
          </cell>
          <cell r="B240">
            <v>329628.8455703971</v>
          </cell>
          <cell r="C240">
            <v>166462.75</v>
          </cell>
          <cell r="D240">
            <v>164265.22436286401</v>
          </cell>
          <cell r="E240">
            <v>2197.525637135981</v>
          </cell>
          <cell r="F240">
            <v>165363.62120753308</v>
          </cell>
        </row>
        <row r="241">
          <cell r="A241">
            <v>41760</v>
          </cell>
          <cell r="B241">
            <v>165363.62120753308</v>
          </cell>
          <cell r="C241">
            <v>166462.75</v>
          </cell>
          <cell r="D241">
            <v>165360.32585861644</v>
          </cell>
          <cell r="E241">
            <v>1102.4241413835539</v>
          </cell>
          <cell r="F241">
            <v>3.295348916639341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t882"/>
      <sheetName val="#Cust"/>
      <sheetName val="SC_MoQtr"/>
    </sheetNames>
    <sheetDataSet>
      <sheetData sheetId="0">
        <row r="1">
          <cell r="C1">
            <v>7306932</v>
          </cell>
        </row>
        <row r="3">
          <cell r="C3" t="str">
            <v>#Cust</v>
          </cell>
          <cell r="D3" t="str">
            <v>Key</v>
          </cell>
        </row>
        <row r="4">
          <cell r="C4">
            <v>5055</v>
          </cell>
          <cell r="D4" t="str">
            <v>200101102</v>
          </cell>
        </row>
        <row r="5">
          <cell r="C5">
            <v>28</v>
          </cell>
          <cell r="D5" t="str">
            <v>200101104</v>
          </cell>
        </row>
        <row r="6">
          <cell r="C6">
            <v>28</v>
          </cell>
          <cell r="D6" t="str">
            <v>200101107</v>
          </cell>
        </row>
        <row r="7">
          <cell r="D7" t="str">
            <v>200101108</v>
          </cell>
        </row>
        <row r="8">
          <cell r="C8">
            <v>9</v>
          </cell>
          <cell r="D8" t="str">
            <v>200101182</v>
          </cell>
        </row>
        <row r="9">
          <cell r="C9">
            <v>17</v>
          </cell>
          <cell r="D9" t="str">
            <v>200101202</v>
          </cell>
        </row>
        <row r="10">
          <cell r="C10">
            <v>17</v>
          </cell>
          <cell r="D10" t="str">
            <v>200101203</v>
          </cell>
        </row>
        <row r="11">
          <cell r="C11">
            <v>570</v>
          </cell>
          <cell r="D11" t="str">
            <v>200101206</v>
          </cell>
        </row>
        <row r="12">
          <cell r="C12">
            <v>4</v>
          </cell>
          <cell r="D12" t="str">
            <v>200101207</v>
          </cell>
        </row>
        <row r="13">
          <cell r="C13">
            <v>0</v>
          </cell>
          <cell r="D13" t="str">
            <v>200101287</v>
          </cell>
        </row>
        <row r="14">
          <cell r="C14">
            <v>55510</v>
          </cell>
          <cell r="D14" t="str">
            <v>200101301</v>
          </cell>
        </row>
        <row r="15">
          <cell r="C15">
            <v>119</v>
          </cell>
          <cell r="D15" t="str">
            <v>200101302</v>
          </cell>
        </row>
        <row r="16">
          <cell r="C16">
            <v>1024</v>
          </cell>
          <cell r="D16" t="str">
            <v>200101305</v>
          </cell>
        </row>
        <row r="17">
          <cell r="C17">
            <v>114</v>
          </cell>
          <cell r="D17" t="str">
            <v>200101306</v>
          </cell>
        </row>
        <row r="18">
          <cell r="C18">
            <v>1</v>
          </cell>
          <cell r="D18" t="str">
            <v>200101381</v>
          </cell>
        </row>
        <row r="19">
          <cell r="C19">
            <v>1</v>
          </cell>
          <cell r="D19" t="str">
            <v>200101382</v>
          </cell>
        </row>
        <row r="20">
          <cell r="C20">
            <v>227</v>
          </cell>
          <cell r="D20" t="str">
            <v>200101402</v>
          </cell>
        </row>
        <row r="21">
          <cell r="C21">
            <v>57</v>
          </cell>
          <cell r="D21" t="str">
            <v>200101406</v>
          </cell>
        </row>
        <row r="22">
          <cell r="C22">
            <v>2</v>
          </cell>
          <cell r="D22" t="str">
            <v>200101482</v>
          </cell>
        </row>
        <row r="23">
          <cell r="C23">
            <v>65</v>
          </cell>
          <cell r="D23" t="str">
            <v>200101502</v>
          </cell>
        </row>
        <row r="24">
          <cell r="C24">
            <v>1012</v>
          </cell>
          <cell r="D24" t="str">
            <v>200101505</v>
          </cell>
        </row>
        <row r="25">
          <cell r="C25">
            <v>10</v>
          </cell>
          <cell r="D25" t="str">
            <v>200101506</v>
          </cell>
        </row>
        <row r="26">
          <cell r="C26">
            <v>59</v>
          </cell>
          <cell r="D26" t="str">
            <v>200101601</v>
          </cell>
        </row>
        <row r="27">
          <cell r="C27">
            <v>10</v>
          </cell>
          <cell r="D27" t="str">
            <v>200101602</v>
          </cell>
        </row>
        <row r="28">
          <cell r="C28">
            <v>475</v>
          </cell>
          <cell r="D28" t="str">
            <v>200101701</v>
          </cell>
        </row>
        <row r="29">
          <cell r="C29">
            <v>16</v>
          </cell>
          <cell r="D29" t="str">
            <v>200101702</v>
          </cell>
        </row>
        <row r="30">
          <cell r="C30">
            <v>2761</v>
          </cell>
          <cell r="D30" t="str">
            <v>200101801</v>
          </cell>
        </row>
        <row r="31">
          <cell r="C31">
            <v>711</v>
          </cell>
          <cell r="D31" t="str">
            <v>200101802</v>
          </cell>
        </row>
        <row r="32">
          <cell r="C32">
            <v>1527</v>
          </cell>
          <cell r="D32" t="str">
            <v>200101902</v>
          </cell>
        </row>
        <row r="33">
          <cell r="C33">
            <v>5066</v>
          </cell>
          <cell r="D33" t="str">
            <v>200102102</v>
          </cell>
        </row>
        <row r="34">
          <cell r="C34">
            <v>28</v>
          </cell>
          <cell r="D34" t="str">
            <v>200102104</v>
          </cell>
        </row>
        <row r="35">
          <cell r="C35">
            <v>28</v>
          </cell>
          <cell r="D35" t="str">
            <v>200102107</v>
          </cell>
        </row>
        <row r="36">
          <cell r="D36" t="str">
            <v>200102108</v>
          </cell>
        </row>
        <row r="37">
          <cell r="C37">
            <v>9</v>
          </cell>
          <cell r="D37" t="str">
            <v>200102182</v>
          </cell>
        </row>
        <row r="38">
          <cell r="C38">
            <v>17</v>
          </cell>
          <cell r="D38" t="str">
            <v>200102202</v>
          </cell>
        </row>
        <row r="39">
          <cell r="C39">
            <v>17</v>
          </cell>
          <cell r="D39" t="str">
            <v>200102203</v>
          </cell>
        </row>
        <row r="40">
          <cell r="C40">
            <v>576</v>
          </cell>
          <cell r="D40" t="str">
            <v>200102206</v>
          </cell>
        </row>
        <row r="41">
          <cell r="C41">
            <v>3</v>
          </cell>
          <cell r="D41" t="str">
            <v>200102207</v>
          </cell>
        </row>
        <row r="42">
          <cell r="C42">
            <v>0</v>
          </cell>
          <cell r="D42" t="str">
            <v>200102287</v>
          </cell>
        </row>
        <row r="43">
          <cell r="C43">
            <v>55556</v>
          </cell>
          <cell r="D43" t="str">
            <v>200102301</v>
          </cell>
        </row>
        <row r="44">
          <cell r="C44">
            <v>119</v>
          </cell>
          <cell r="D44" t="str">
            <v>200102302</v>
          </cell>
        </row>
        <row r="45">
          <cell r="C45">
            <v>1017</v>
          </cell>
          <cell r="D45" t="str">
            <v>200102305</v>
          </cell>
        </row>
        <row r="46">
          <cell r="C46">
            <v>118</v>
          </cell>
          <cell r="D46" t="str">
            <v>200102306</v>
          </cell>
        </row>
        <row r="47">
          <cell r="C47">
            <v>1</v>
          </cell>
          <cell r="D47" t="str">
            <v>200102381</v>
          </cell>
        </row>
        <row r="48">
          <cell r="C48">
            <v>1</v>
          </cell>
          <cell r="D48" t="str">
            <v>200102382</v>
          </cell>
        </row>
        <row r="49">
          <cell r="C49">
            <v>226</v>
          </cell>
          <cell r="D49" t="str">
            <v>200102402</v>
          </cell>
        </row>
        <row r="50">
          <cell r="C50">
            <v>57</v>
          </cell>
          <cell r="D50" t="str">
            <v>200102406</v>
          </cell>
        </row>
        <row r="51">
          <cell r="C51">
            <v>2</v>
          </cell>
          <cell r="D51" t="str">
            <v>200102482</v>
          </cell>
        </row>
        <row r="52">
          <cell r="C52">
            <v>64</v>
          </cell>
          <cell r="D52" t="str">
            <v>200102502</v>
          </cell>
        </row>
        <row r="53">
          <cell r="C53">
            <v>1017</v>
          </cell>
          <cell r="D53" t="str">
            <v>200102505</v>
          </cell>
        </row>
        <row r="54">
          <cell r="C54">
            <v>10</v>
          </cell>
          <cell r="D54" t="str">
            <v>200102506</v>
          </cell>
        </row>
        <row r="55">
          <cell r="C55">
            <v>59</v>
          </cell>
          <cell r="D55" t="str">
            <v>200102601</v>
          </cell>
        </row>
        <row r="56">
          <cell r="C56">
            <v>10</v>
          </cell>
          <cell r="D56" t="str">
            <v>200102602</v>
          </cell>
        </row>
        <row r="57">
          <cell r="C57">
            <v>473</v>
          </cell>
          <cell r="D57" t="str">
            <v>200102701</v>
          </cell>
        </row>
        <row r="58">
          <cell r="C58">
            <v>16</v>
          </cell>
          <cell r="D58" t="str">
            <v>200102702</v>
          </cell>
        </row>
        <row r="59">
          <cell r="C59">
            <v>2758</v>
          </cell>
          <cell r="D59" t="str">
            <v>200102801</v>
          </cell>
        </row>
        <row r="60">
          <cell r="C60">
            <v>717</v>
          </cell>
          <cell r="D60" t="str">
            <v>200102802</v>
          </cell>
        </row>
        <row r="61">
          <cell r="C61">
            <v>1515</v>
          </cell>
          <cell r="D61" t="str">
            <v>200102902</v>
          </cell>
        </row>
        <row r="62">
          <cell r="C62">
            <v>5065</v>
          </cell>
          <cell r="D62" t="str">
            <v>200103102</v>
          </cell>
        </row>
        <row r="63">
          <cell r="C63">
            <v>28</v>
          </cell>
          <cell r="D63" t="str">
            <v>200103104</v>
          </cell>
        </row>
        <row r="64">
          <cell r="C64">
            <v>28</v>
          </cell>
          <cell r="D64" t="str">
            <v>200103107</v>
          </cell>
        </row>
        <row r="65">
          <cell r="D65" t="str">
            <v>200103108</v>
          </cell>
        </row>
        <row r="66">
          <cell r="C66">
            <v>9</v>
          </cell>
          <cell r="D66" t="str">
            <v>200103182</v>
          </cell>
        </row>
        <row r="67">
          <cell r="C67">
            <v>17</v>
          </cell>
          <cell r="D67" t="str">
            <v>200103202</v>
          </cell>
        </row>
        <row r="68">
          <cell r="C68">
            <v>17</v>
          </cell>
          <cell r="D68" t="str">
            <v>200103203</v>
          </cell>
        </row>
        <row r="69">
          <cell r="C69">
            <v>576</v>
          </cell>
          <cell r="D69" t="str">
            <v>200103206</v>
          </cell>
        </row>
        <row r="70">
          <cell r="C70">
            <v>3</v>
          </cell>
          <cell r="D70" t="str">
            <v>200103207</v>
          </cell>
        </row>
        <row r="71">
          <cell r="C71">
            <v>0</v>
          </cell>
          <cell r="D71" t="str">
            <v>200103287</v>
          </cell>
        </row>
        <row r="72">
          <cell r="C72">
            <v>55540</v>
          </cell>
          <cell r="D72" t="str">
            <v>200103301</v>
          </cell>
        </row>
        <row r="73">
          <cell r="C73">
            <v>118</v>
          </cell>
          <cell r="D73" t="str">
            <v>200103302</v>
          </cell>
        </row>
        <row r="74">
          <cell r="C74">
            <v>1004</v>
          </cell>
          <cell r="D74" t="str">
            <v>200103305</v>
          </cell>
        </row>
        <row r="75">
          <cell r="C75">
            <v>118</v>
          </cell>
          <cell r="D75" t="str">
            <v>200103306</v>
          </cell>
        </row>
        <row r="76">
          <cell r="C76">
            <v>2</v>
          </cell>
          <cell r="D76" t="str">
            <v>200103381</v>
          </cell>
        </row>
        <row r="77">
          <cell r="C77">
            <v>0</v>
          </cell>
          <cell r="D77" t="str">
            <v>200103382</v>
          </cell>
        </row>
        <row r="78">
          <cell r="C78">
            <v>226</v>
          </cell>
          <cell r="D78" t="str">
            <v>200103402</v>
          </cell>
        </row>
        <row r="79">
          <cell r="C79">
            <v>58</v>
          </cell>
          <cell r="D79" t="str">
            <v>200103406</v>
          </cell>
        </row>
        <row r="80">
          <cell r="C80">
            <v>2</v>
          </cell>
          <cell r="D80" t="str">
            <v>200103482</v>
          </cell>
        </row>
        <row r="81">
          <cell r="C81">
            <v>65</v>
          </cell>
          <cell r="D81" t="str">
            <v>200103502</v>
          </cell>
        </row>
        <row r="82">
          <cell r="C82">
            <v>1030</v>
          </cell>
          <cell r="D82" t="str">
            <v>200103505</v>
          </cell>
        </row>
        <row r="83">
          <cell r="C83">
            <v>11</v>
          </cell>
          <cell r="D83" t="str">
            <v>200103506</v>
          </cell>
        </row>
        <row r="84">
          <cell r="C84">
            <v>58</v>
          </cell>
          <cell r="D84" t="str">
            <v>200103601</v>
          </cell>
        </row>
        <row r="85">
          <cell r="C85">
            <v>11</v>
          </cell>
          <cell r="D85" t="str">
            <v>200103602</v>
          </cell>
        </row>
        <row r="86">
          <cell r="C86">
            <v>471</v>
          </cell>
          <cell r="D86" t="str">
            <v>200103701</v>
          </cell>
        </row>
        <row r="87">
          <cell r="C87">
            <v>16</v>
          </cell>
          <cell r="D87" t="str">
            <v>200103702</v>
          </cell>
        </row>
        <row r="88">
          <cell r="C88">
            <v>2757</v>
          </cell>
          <cell r="D88" t="str">
            <v>200103801</v>
          </cell>
        </row>
        <row r="89">
          <cell r="C89">
            <v>717</v>
          </cell>
          <cell r="D89" t="str">
            <v>200103802</v>
          </cell>
        </row>
        <row r="90">
          <cell r="C90">
            <v>1510</v>
          </cell>
          <cell r="D90" t="str">
            <v>200103902</v>
          </cell>
        </row>
        <row r="91">
          <cell r="C91">
            <v>5061</v>
          </cell>
          <cell r="D91" t="str">
            <v>200104102</v>
          </cell>
        </row>
        <row r="92">
          <cell r="C92">
            <v>28</v>
          </cell>
          <cell r="D92" t="str">
            <v>200104104</v>
          </cell>
        </row>
        <row r="93">
          <cell r="C93">
            <v>28</v>
          </cell>
          <cell r="D93" t="str">
            <v>200104107</v>
          </cell>
        </row>
        <row r="94">
          <cell r="D94" t="str">
            <v>200104108</v>
          </cell>
        </row>
        <row r="95">
          <cell r="C95">
            <v>9</v>
          </cell>
          <cell r="D95" t="str">
            <v>200104182</v>
          </cell>
        </row>
        <row r="96">
          <cell r="C96">
            <v>16</v>
          </cell>
          <cell r="D96" t="str">
            <v>200104202</v>
          </cell>
        </row>
        <row r="97">
          <cell r="C97">
            <v>17</v>
          </cell>
          <cell r="D97" t="str">
            <v>200104203</v>
          </cell>
        </row>
        <row r="98">
          <cell r="C98">
            <v>580</v>
          </cell>
          <cell r="D98" t="str">
            <v>200104206</v>
          </cell>
        </row>
        <row r="99">
          <cell r="C99">
            <v>3</v>
          </cell>
          <cell r="D99" t="str">
            <v>200104207</v>
          </cell>
        </row>
        <row r="100">
          <cell r="C100">
            <v>0</v>
          </cell>
          <cell r="D100" t="str">
            <v>200104287</v>
          </cell>
        </row>
        <row r="101">
          <cell r="C101">
            <v>55613</v>
          </cell>
          <cell r="D101" t="str">
            <v>200104301</v>
          </cell>
        </row>
        <row r="102">
          <cell r="C102">
            <v>118</v>
          </cell>
          <cell r="D102" t="str">
            <v>200104302</v>
          </cell>
        </row>
        <row r="103">
          <cell r="C103">
            <v>1000</v>
          </cell>
          <cell r="D103" t="str">
            <v>200104305</v>
          </cell>
        </row>
        <row r="104">
          <cell r="C104">
            <v>119</v>
          </cell>
          <cell r="D104" t="str">
            <v>200104306</v>
          </cell>
        </row>
        <row r="105">
          <cell r="C105">
            <v>2</v>
          </cell>
          <cell r="D105" t="str">
            <v>200104381</v>
          </cell>
        </row>
        <row r="106">
          <cell r="C106">
            <v>1</v>
          </cell>
          <cell r="D106" t="str">
            <v>200104382</v>
          </cell>
        </row>
        <row r="107">
          <cell r="C107">
            <v>226</v>
          </cell>
          <cell r="D107" t="str">
            <v>200104402</v>
          </cell>
        </row>
        <row r="108">
          <cell r="C108">
            <v>58</v>
          </cell>
          <cell r="D108" t="str">
            <v>200104406</v>
          </cell>
        </row>
        <row r="109">
          <cell r="C109">
            <v>2</v>
          </cell>
          <cell r="D109" t="str">
            <v>200104482</v>
          </cell>
        </row>
        <row r="110">
          <cell r="C110">
            <v>65</v>
          </cell>
          <cell r="D110" t="str">
            <v>200104502</v>
          </cell>
        </row>
        <row r="111">
          <cell r="C111">
            <v>1036</v>
          </cell>
          <cell r="D111" t="str">
            <v>200104505</v>
          </cell>
        </row>
        <row r="112">
          <cell r="C112">
            <v>11</v>
          </cell>
          <cell r="D112" t="str">
            <v>200104506</v>
          </cell>
        </row>
        <row r="113">
          <cell r="C113">
            <v>58</v>
          </cell>
          <cell r="D113" t="str">
            <v>200104601</v>
          </cell>
        </row>
        <row r="114">
          <cell r="C114">
            <v>11</v>
          </cell>
          <cell r="D114" t="str">
            <v>200104602</v>
          </cell>
        </row>
        <row r="115">
          <cell r="C115">
            <v>466</v>
          </cell>
          <cell r="D115" t="str">
            <v>200104701</v>
          </cell>
        </row>
        <row r="116">
          <cell r="C116">
            <v>16</v>
          </cell>
          <cell r="D116" t="str">
            <v>200104702</v>
          </cell>
        </row>
        <row r="117">
          <cell r="C117">
            <v>2757</v>
          </cell>
          <cell r="D117" t="str">
            <v>200104801</v>
          </cell>
        </row>
        <row r="118">
          <cell r="C118">
            <v>722</v>
          </cell>
          <cell r="D118" t="str">
            <v>200104802</v>
          </cell>
        </row>
        <row r="119">
          <cell r="C119">
            <v>1511</v>
          </cell>
          <cell r="D119" t="str">
            <v>200104902</v>
          </cell>
        </row>
        <row r="120">
          <cell r="C120">
            <v>5082</v>
          </cell>
          <cell r="D120" t="str">
            <v>200105102</v>
          </cell>
        </row>
        <row r="121">
          <cell r="C121">
            <v>28</v>
          </cell>
          <cell r="D121" t="str">
            <v>200105104</v>
          </cell>
        </row>
        <row r="122">
          <cell r="C122">
            <v>29</v>
          </cell>
          <cell r="D122" t="str">
            <v>200105107</v>
          </cell>
        </row>
        <row r="123">
          <cell r="D123" t="str">
            <v>200105108</v>
          </cell>
        </row>
        <row r="124">
          <cell r="C124">
            <v>1</v>
          </cell>
          <cell r="D124" t="str">
            <v>200105182</v>
          </cell>
        </row>
        <row r="125">
          <cell r="C125">
            <v>16</v>
          </cell>
          <cell r="D125" t="str">
            <v>200105202</v>
          </cell>
        </row>
        <row r="126">
          <cell r="C126">
            <v>17</v>
          </cell>
          <cell r="D126" t="str">
            <v>200105203</v>
          </cell>
        </row>
        <row r="127">
          <cell r="C127">
            <v>579</v>
          </cell>
          <cell r="D127" t="str">
            <v>200105206</v>
          </cell>
        </row>
        <row r="128">
          <cell r="C128">
            <v>3</v>
          </cell>
          <cell r="D128" t="str">
            <v>200105207</v>
          </cell>
        </row>
        <row r="129">
          <cell r="C129">
            <v>0</v>
          </cell>
          <cell r="D129" t="str">
            <v>200105287</v>
          </cell>
        </row>
        <row r="130">
          <cell r="C130">
            <v>55623</v>
          </cell>
          <cell r="D130" t="str">
            <v>200105301</v>
          </cell>
        </row>
        <row r="131">
          <cell r="C131">
            <v>119</v>
          </cell>
          <cell r="D131" t="str">
            <v>200105302</v>
          </cell>
        </row>
        <row r="132">
          <cell r="C132">
            <v>988</v>
          </cell>
          <cell r="D132" t="str">
            <v>200105305</v>
          </cell>
        </row>
        <row r="133">
          <cell r="C133">
            <v>119</v>
          </cell>
          <cell r="D133" t="str">
            <v>200105306</v>
          </cell>
        </row>
        <row r="134">
          <cell r="C134">
            <v>4</v>
          </cell>
          <cell r="D134" t="str">
            <v>200105381</v>
          </cell>
        </row>
        <row r="135">
          <cell r="C135">
            <v>0</v>
          </cell>
          <cell r="D135" t="str">
            <v>200105382</v>
          </cell>
        </row>
        <row r="136">
          <cell r="C136">
            <v>227</v>
          </cell>
          <cell r="D136" t="str">
            <v>200105402</v>
          </cell>
        </row>
        <row r="137">
          <cell r="C137">
            <v>58</v>
          </cell>
          <cell r="D137" t="str">
            <v>200105406</v>
          </cell>
        </row>
        <row r="138">
          <cell r="C138">
            <v>1</v>
          </cell>
          <cell r="D138" t="str">
            <v>200105482</v>
          </cell>
        </row>
        <row r="139">
          <cell r="C139">
            <v>65</v>
          </cell>
          <cell r="D139" t="str">
            <v>200105502</v>
          </cell>
        </row>
        <row r="140">
          <cell r="C140">
            <v>1043</v>
          </cell>
          <cell r="D140" t="str">
            <v>200105505</v>
          </cell>
        </row>
        <row r="141">
          <cell r="C141">
            <v>12</v>
          </cell>
          <cell r="D141" t="str">
            <v>200105506</v>
          </cell>
        </row>
        <row r="142">
          <cell r="C142">
            <v>58</v>
          </cell>
          <cell r="D142" t="str">
            <v>200105601</v>
          </cell>
        </row>
        <row r="143">
          <cell r="C143">
            <v>11</v>
          </cell>
          <cell r="D143" t="str">
            <v>200105602</v>
          </cell>
        </row>
        <row r="144">
          <cell r="C144">
            <v>463</v>
          </cell>
          <cell r="D144" t="str">
            <v>200105701</v>
          </cell>
        </row>
        <row r="145">
          <cell r="C145">
            <v>16</v>
          </cell>
          <cell r="D145" t="str">
            <v>200105702</v>
          </cell>
        </row>
        <row r="146">
          <cell r="C146">
            <v>2753</v>
          </cell>
          <cell r="D146" t="str">
            <v>200105801</v>
          </cell>
        </row>
        <row r="147">
          <cell r="C147">
            <v>726</v>
          </cell>
          <cell r="D147" t="str">
            <v>200105802</v>
          </cell>
        </row>
        <row r="148">
          <cell r="C148">
            <v>1510</v>
          </cell>
          <cell r="D148" t="str">
            <v>200105902</v>
          </cell>
        </row>
        <row r="149">
          <cell r="C149">
            <v>5090</v>
          </cell>
          <cell r="D149" t="str">
            <v>200106102</v>
          </cell>
        </row>
        <row r="150">
          <cell r="C150">
            <v>28</v>
          </cell>
          <cell r="D150" t="str">
            <v>200106104</v>
          </cell>
        </row>
        <row r="151">
          <cell r="C151">
            <v>29</v>
          </cell>
          <cell r="D151" t="str">
            <v>200106107</v>
          </cell>
        </row>
        <row r="152">
          <cell r="D152" t="str">
            <v>200106108</v>
          </cell>
        </row>
        <row r="153">
          <cell r="C153">
            <v>0</v>
          </cell>
          <cell r="D153" t="str">
            <v>200106182</v>
          </cell>
        </row>
        <row r="154">
          <cell r="C154">
            <v>16</v>
          </cell>
          <cell r="D154" t="str">
            <v>200106202</v>
          </cell>
        </row>
        <row r="155">
          <cell r="C155">
            <v>17</v>
          </cell>
          <cell r="D155" t="str">
            <v>200106203</v>
          </cell>
        </row>
        <row r="156">
          <cell r="C156">
            <v>578</v>
          </cell>
          <cell r="D156" t="str">
            <v>200106206</v>
          </cell>
        </row>
        <row r="157">
          <cell r="C157">
            <v>3</v>
          </cell>
          <cell r="D157" t="str">
            <v>200106207</v>
          </cell>
        </row>
        <row r="158">
          <cell r="C158">
            <v>55672</v>
          </cell>
          <cell r="D158" t="str">
            <v>200106301</v>
          </cell>
        </row>
        <row r="159">
          <cell r="C159">
            <v>119</v>
          </cell>
          <cell r="D159" t="str">
            <v>200106302</v>
          </cell>
        </row>
        <row r="160">
          <cell r="C160">
            <v>982</v>
          </cell>
          <cell r="D160" t="str">
            <v>200106305</v>
          </cell>
        </row>
        <row r="161">
          <cell r="C161">
            <v>119</v>
          </cell>
          <cell r="D161" t="str">
            <v>200106306</v>
          </cell>
        </row>
        <row r="162">
          <cell r="C162">
            <v>2</v>
          </cell>
          <cell r="D162" t="str">
            <v>200106381</v>
          </cell>
        </row>
        <row r="163">
          <cell r="C163">
            <v>0</v>
          </cell>
          <cell r="D163" t="str">
            <v>200106382</v>
          </cell>
        </row>
        <row r="164">
          <cell r="C164">
            <v>228</v>
          </cell>
          <cell r="D164" t="str">
            <v>200106402</v>
          </cell>
        </row>
        <row r="165">
          <cell r="C165">
            <v>58</v>
          </cell>
          <cell r="D165" t="str">
            <v>200106406</v>
          </cell>
        </row>
        <row r="166">
          <cell r="C166">
            <v>0</v>
          </cell>
          <cell r="D166" t="str">
            <v>200106482</v>
          </cell>
        </row>
        <row r="167">
          <cell r="C167">
            <v>65</v>
          </cell>
          <cell r="D167" t="str">
            <v>200106502</v>
          </cell>
        </row>
        <row r="168">
          <cell r="C168">
            <v>1052</v>
          </cell>
          <cell r="D168" t="str">
            <v>200106505</v>
          </cell>
        </row>
        <row r="169">
          <cell r="C169">
            <v>12</v>
          </cell>
          <cell r="D169" t="str">
            <v>200106506</v>
          </cell>
        </row>
        <row r="170">
          <cell r="C170">
            <v>58</v>
          </cell>
          <cell r="D170" t="str">
            <v>200106601</v>
          </cell>
        </row>
        <row r="171">
          <cell r="C171">
            <v>11</v>
          </cell>
          <cell r="D171" t="str">
            <v>200106602</v>
          </cell>
        </row>
        <row r="172">
          <cell r="C172">
            <v>460</v>
          </cell>
          <cell r="D172" t="str">
            <v>200106701</v>
          </cell>
        </row>
        <row r="173">
          <cell r="C173">
            <v>16</v>
          </cell>
          <cell r="D173" t="str">
            <v>200106702</v>
          </cell>
        </row>
        <row r="174">
          <cell r="C174">
            <v>2752</v>
          </cell>
          <cell r="D174" t="str">
            <v>200106801</v>
          </cell>
        </row>
        <row r="175">
          <cell r="C175">
            <v>726</v>
          </cell>
          <cell r="D175" t="str">
            <v>200106802</v>
          </cell>
        </row>
        <row r="176">
          <cell r="C176">
            <v>1515</v>
          </cell>
          <cell r="D176" t="str">
            <v>200106902</v>
          </cell>
        </row>
        <row r="177">
          <cell r="C177">
            <v>5093</v>
          </cell>
          <cell r="D177" t="str">
            <v>200107102</v>
          </cell>
        </row>
        <row r="178">
          <cell r="C178">
            <v>28</v>
          </cell>
          <cell r="D178" t="str">
            <v>200107104</v>
          </cell>
        </row>
        <row r="179">
          <cell r="C179">
            <v>29</v>
          </cell>
          <cell r="D179" t="str">
            <v>200107107</v>
          </cell>
        </row>
        <row r="180">
          <cell r="D180" t="str">
            <v>200107108</v>
          </cell>
        </row>
        <row r="181">
          <cell r="C181">
            <v>16</v>
          </cell>
          <cell r="D181" t="str">
            <v>200107202</v>
          </cell>
        </row>
        <row r="182">
          <cell r="C182">
            <v>17</v>
          </cell>
          <cell r="D182" t="str">
            <v>200107203</v>
          </cell>
        </row>
        <row r="183">
          <cell r="C183">
            <v>578</v>
          </cell>
          <cell r="D183" t="str">
            <v>200107206</v>
          </cell>
        </row>
        <row r="184">
          <cell r="C184">
            <v>3</v>
          </cell>
          <cell r="D184" t="str">
            <v>200107207</v>
          </cell>
        </row>
        <row r="185">
          <cell r="C185">
            <v>0</v>
          </cell>
          <cell r="D185" t="str">
            <v>200107287</v>
          </cell>
        </row>
        <row r="186">
          <cell r="C186">
            <v>55670</v>
          </cell>
          <cell r="D186" t="str">
            <v>200107301</v>
          </cell>
        </row>
        <row r="187">
          <cell r="C187">
            <v>119</v>
          </cell>
          <cell r="D187" t="str">
            <v>200107302</v>
          </cell>
        </row>
        <row r="188">
          <cell r="C188">
            <v>974</v>
          </cell>
          <cell r="D188" t="str">
            <v>200107305</v>
          </cell>
        </row>
        <row r="189">
          <cell r="C189">
            <v>119</v>
          </cell>
          <cell r="D189" t="str">
            <v>200107306</v>
          </cell>
        </row>
        <row r="190">
          <cell r="C190">
            <v>3</v>
          </cell>
          <cell r="D190" t="str">
            <v>200107381</v>
          </cell>
        </row>
        <row r="191">
          <cell r="C191">
            <v>0</v>
          </cell>
          <cell r="D191" t="str">
            <v>200107382</v>
          </cell>
        </row>
        <row r="192">
          <cell r="C192">
            <v>228</v>
          </cell>
          <cell r="D192" t="str">
            <v>200107402</v>
          </cell>
        </row>
        <row r="193">
          <cell r="C193">
            <v>58</v>
          </cell>
          <cell r="D193" t="str">
            <v>200107406</v>
          </cell>
        </row>
        <row r="194">
          <cell r="C194">
            <v>0</v>
          </cell>
          <cell r="D194" t="str">
            <v>200107482</v>
          </cell>
        </row>
        <row r="195">
          <cell r="C195">
            <v>64</v>
          </cell>
          <cell r="D195" t="str">
            <v>200107502</v>
          </cell>
        </row>
        <row r="196">
          <cell r="C196">
            <v>1059</v>
          </cell>
          <cell r="D196" t="str">
            <v>200107505</v>
          </cell>
        </row>
        <row r="197">
          <cell r="C197">
            <v>12</v>
          </cell>
          <cell r="D197" t="str">
            <v>200107506</v>
          </cell>
        </row>
        <row r="198">
          <cell r="C198">
            <v>57</v>
          </cell>
          <cell r="D198" t="str">
            <v>200107601</v>
          </cell>
        </row>
        <row r="199">
          <cell r="C199">
            <v>11</v>
          </cell>
          <cell r="D199" t="str">
            <v>200107602</v>
          </cell>
        </row>
        <row r="200">
          <cell r="C200">
            <v>455</v>
          </cell>
          <cell r="D200" t="str">
            <v>200107701</v>
          </cell>
        </row>
        <row r="201">
          <cell r="C201">
            <v>16</v>
          </cell>
          <cell r="D201" t="str">
            <v>200107702</v>
          </cell>
        </row>
        <row r="202">
          <cell r="C202">
            <v>2747</v>
          </cell>
          <cell r="D202" t="str">
            <v>200107801</v>
          </cell>
        </row>
        <row r="203">
          <cell r="C203">
            <v>726</v>
          </cell>
          <cell r="D203" t="str">
            <v>200107802</v>
          </cell>
        </row>
        <row r="204">
          <cell r="C204">
            <v>1528</v>
          </cell>
          <cell r="D204" t="str">
            <v>200107902</v>
          </cell>
        </row>
        <row r="205">
          <cell r="C205">
            <v>5098</v>
          </cell>
          <cell r="D205" t="str">
            <v>200108102</v>
          </cell>
        </row>
        <row r="206">
          <cell r="C206">
            <v>28</v>
          </cell>
          <cell r="D206" t="str">
            <v>200108104</v>
          </cell>
        </row>
        <row r="207">
          <cell r="C207">
            <v>31</v>
          </cell>
          <cell r="D207" t="str">
            <v>200108107</v>
          </cell>
        </row>
        <row r="208">
          <cell r="C208">
            <v>16</v>
          </cell>
          <cell r="D208" t="str">
            <v>200108202</v>
          </cell>
        </row>
        <row r="209">
          <cell r="C209">
            <v>17</v>
          </cell>
          <cell r="D209" t="str">
            <v>200108203</v>
          </cell>
        </row>
        <row r="210">
          <cell r="C210">
            <v>576</v>
          </cell>
          <cell r="D210" t="str">
            <v>200108206</v>
          </cell>
        </row>
        <row r="211">
          <cell r="C211">
            <v>3</v>
          </cell>
          <cell r="D211" t="str">
            <v>200108207</v>
          </cell>
        </row>
        <row r="212">
          <cell r="C212">
            <v>55733</v>
          </cell>
          <cell r="D212" t="str">
            <v>200108301</v>
          </cell>
        </row>
        <row r="213">
          <cell r="C213">
            <v>118</v>
          </cell>
          <cell r="D213" t="str">
            <v>200108302</v>
          </cell>
        </row>
        <row r="214">
          <cell r="C214">
            <v>962</v>
          </cell>
          <cell r="D214" t="str">
            <v>200108305</v>
          </cell>
        </row>
        <row r="215">
          <cell r="C215">
            <v>118</v>
          </cell>
          <cell r="D215" t="str">
            <v>200108306</v>
          </cell>
        </row>
        <row r="216">
          <cell r="C216">
            <v>1</v>
          </cell>
          <cell r="D216" t="str">
            <v>200108381</v>
          </cell>
        </row>
        <row r="217">
          <cell r="C217">
            <v>228</v>
          </cell>
          <cell r="D217" t="str">
            <v>200108402</v>
          </cell>
        </row>
        <row r="218">
          <cell r="C218">
            <v>58</v>
          </cell>
          <cell r="D218" t="str">
            <v>200108406</v>
          </cell>
        </row>
        <row r="219">
          <cell r="C219">
            <v>63</v>
          </cell>
          <cell r="D219" t="str">
            <v>200108502</v>
          </cell>
        </row>
        <row r="220">
          <cell r="C220">
            <v>1071</v>
          </cell>
          <cell r="D220" t="str">
            <v>200108505</v>
          </cell>
        </row>
        <row r="221">
          <cell r="C221">
            <v>12</v>
          </cell>
          <cell r="D221" t="str">
            <v>200108506</v>
          </cell>
        </row>
        <row r="222">
          <cell r="C222">
            <v>57</v>
          </cell>
          <cell r="D222" t="str">
            <v>200108601</v>
          </cell>
        </row>
        <row r="223">
          <cell r="C223">
            <v>11</v>
          </cell>
          <cell r="D223" t="str">
            <v>200108602</v>
          </cell>
        </row>
        <row r="224">
          <cell r="C224">
            <v>452</v>
          </cell>
          <cell r="D224" t="str">
            <v>200108701</v>
          </cell>
        </row>
        <row r="225">
          <cell r="C225">
            <v>16</v>
          </cell>
          <cell r="D225" t="str">
            <v>200108702</v>
          </cell>
        </row>
        <row r="226">
          <cell r="C226">
            <v>2738</v>
          </cell>
          <cell r="D226" t="str">
            <v>200108801</v>
          </cell>
        </row>
        <row r="227">
          <cell r="C227">
            <v>725</v>
          </cell>
          <cell r="D227" t="str">
            <v>200108802</v>
          </cell>
        </row>
        <row r="228">
          <cell r="C228">
            <v>1542</v>
          </cell>
          <cell r="D228" t="str">
            <v>200108902</v>
          </cell>
        </row>
        <row r="229">
          <cell r="C229">
            <v>5104</v>
          </cell>
          <cell r="D229" t="str">
            <v>200109102</v>
          </cell>
        </row>
        <row r="230">
          <cell r="C230">
            <v>28</v>
          </cell>
          <cell r="D230" t="str">
            <v>200109104</v>
          </cell>
        </row>
        <row r="231">
          <cell r="C231">
            <v>30</v>
          </cell>
          <cell r="D231" t="str">
            <v>200109107</v>
          </cell>
        </row>
        <row r="232">
          <cell r="D232" t="str">
            <v>200109108</v>
          </cell>
        </row>
        <row r="233">
          <cell r="C233">
            <v>16</v>
          </cell>
          <cell r="D233" t="str">
            <v>200109202</v>
          </cell>
        </row>
        <row r="234">
          <cell r="C234">
            <v>17</v>
          </cell>
          <cell r="D234" t="str">
            <v>200109203</v>
          </cell>
        </row>
        <row r="235">
          <cell r="C235">
            <v>574</v>
          </cell>
          <cell r="D235" t="str">
            <v>200109206</v>
          </cell>
        </row>
        <row r="236">
          <cell r="C236">
            <v>3</v>
          </cell>
          <cell r="D236" t="str">
            <v>200109207</v>
          </cell>
        </row>
        <row r="237">
          <cell r="C237">
            <v>55753</v>
          </cell>
          <cell r="D237" t="str">
            <v>200109301</v>
          </cell>
        </row>
        <row r="238">
          <cell r="C238">
            <v>119</v>
          </cell>
          <cell r="D238" t="str">
            <v>200109302</v>
          </cell>
        </row>
        <row r="239">
          <cell r="C239">
            <v>946</v>
          </cell>
          <cell r="D239" t="str">
            <v>200109305</v>
          </cell>
        </row>
        <row r="240">
          <cell r="C240">
            <v>118</v>
          </cell>
          <cell r="D240" t="str">
            <v>200109306</v>
          </cell>
        </row>
        <row r="241">
          <cell r="C241">
            <v>1</v>
          </cell>
          <cell r="D241" t="str">
            <v>200109381</v>
          </cell>
        </row>
        <row r="242">
          <cell r="C242">
            <v>228</v>
          </cell>
          <cell r="D242" t="str">
            <v>200109402</v>
          </cell>
        </row>
        <row r="243">
          <cell r="C243">
            <v>60</v>
          </cell>
          <cell r="D243" t="str">
            <v>200109406</v>
          </cell>
        </row>
        <row r="244">
          <cell r="C244">
            <v>64</v>
          </cell>
          <cell r="D244" t="str">
            <v>200109502</v>
          </cell>
        </row>
        <row r="245">
          <cell r="C245">
            <v>1082</v>
          </cell>
          <cell r="D245" t="str">
            <v>200109505</v>
          </cell>
        </row>
        <row r="246">
          <cell r="C246">
            <v>12</v>
          </cell>
          <cell r="D246" t="str">
            <v>200109506</v>
          </cell>
        </row>
        <row r="247">
          <cell r="C247">
            <v>57</v>
          </cell>
          <cell r="D247" t="str">
            <v>200109601</v>
          </cell>
        </row>
        <row r="248">
          <cell r="C248">
            <v>11</v>
          </cell>
          <cell r="D248" t="str">
            <v>200109602</v>
          </cell>
        </row>
        <row r="249">
          <cell r="C249">
            <v>451</v>
          </cell>
          <cell r="D249" t="str">
            <v>200109701</v>
          </cell>
        </row>
        <row r="250">
          <cell r="C250">
            <v>16</v>
          </cell>
          <cell r="D250" t="str">
            <v>200109702</v>
          </cell>
        </row>
        <row r="251">
          <cell r="C251">
            <v>2732</v>
          </cell>
          <cell r="D251" t="str">
            <v>200109801</v>
          </cell>
        </row>
        <row r="252">
          <cell r="C252">
            <v>728</v>
          </cell>
          <cell r="D252" t="str">
            <v>200109802</v>
          </cell>
        </row>
        <row r="253">
          <cell r="C253">
            <v>1531</v>
          </cell>
          <cell r="D253" t="str">
            <v>200109902</v>
          </cell>
        </row>
        <row r="254">
          <cell r="C254">
            <v>5127</v>
          </cell>
          <cell r="D254" t="str">
            <v>200110102</v>
          </cell>
        </row>
        <row r="255">
          <cell r="C255">
            <v>28</v>
          </cell>
          <cell r="D255" t="str">
            <v>200110104</v>
          </cell>
        </row>
        <row r="256">
          <cell r="C256">
            <v>30</v>
          </cell>
          <cell r="D256" t="str">
            <v>200110107</v>
          </cell>
        </row>
        <row r="257">
          <cell r="D257" t="str">
            <v>200110108</v>
          </cell>
        </row>
        <row r="258">
          <cell r="C258">
            <v>16</v>
          </cell>
          <cell r="D258" t="str">
            <v>200110202</v>
          </cell>
        </row>
        <row r="259">
          <cell r="C259">
            <v>17</v>
          </cell>
          <cell r="D259" t="str">
            <v>200110203</v>
          </cell>
        </row>
        <row r="260">
          <cell r="C260">
            <v>576</v>
          </cell>
          <cell r="D260" t="str">
            <v>200110206</v>
          </cell>
        </row>
        <row r="261">
          <cell r="C261">
            <v>3</v>
          </cell>
          <cell r="D261" t="str">
            <v>200110207</v>
          </cell>
        </row>
        <row r="262">
          <cell r="C262">
            <v>55805</v>
          </cell>
          <cell r="D262" t="str">
            <v>200110301</v>
          </cell>
        </row>
        <row r="263">
          <cell r="C263">
            <v>119</v>
          </cell>
          <cell r="D263" t="str">
            <v>200110302</v>
          </cell>
        </row>
        <row r="264">
          <cell r="C264">
            <v>942</v>
          </cell>
          <cell r="D264" t="str">
            <v>200110305</v>
          </cell>
        </row>
        <row r="265">
          <cell r="C265">
            <v>119</v>
          </cell>
          <cell r="D265" t="str">
            <v>200110306</v>
          </cell>
        </row>
        <row r="266">
          <cell r="C266">
            <v>1</v>
          </cell>
          <cell r="D266" t="str">
            <v>200110381</v>
          </cell>
        </row>
        <row r="267">
          <cell r="C267">
            <v>228</v>
          </cell>
          <cell r="D267" t="str">
            <v>200110402</v>
          </cell>
        </row>
        <row r="268">
          <cell r="C268">
            <v>60</v>
          </cell>
          <cell r="D268" t="str">
            <v>200110406</v>
          </cell>
        </row>
        <row r="269">
          <cell r="C269">
            <v>0</v>
          </cell>
          <cell r="D269" t="str">
            <v>200110482</v>
          </cell>
        </row>
        <row r="270">
          <cell r="C270">
            <v>64</v>
          </cell>
          <cell r="D270" t="str">
            <v>200110502</v>
          </cell>
        </row>
        <row r="271">
          <cell r="C271">
            <v>1089</v>
          </cell>
          <cell r="D271" t="str">
            <v>200110505</v>
          </cell>
        </row>
        <row r="272">
          <cell r="C272">
            <v>12</v>
          </cell>
          <cell r="D272" t="str">
            <v>200110506</v>
          </cell>
        </row>
        <row r="273">
          <cell r="C273">
            <v>55</v>
          </cell>
          <cell r="D273" t="str">
            <v>200110601</v>
          </cell>
        </row>
        <row r="274">
          <cell r="C274">
            <v>10</v>
          </cell>
          <cell r="D274" t="str">
            <v>200110602</v>
          </cell>
        </row>
        <row r="275">
          <cell r="C275">
            <v>449</v>
          </cell>
          <cell r="D275" t="str">
            <v>200110701</v>
          </cell>
        </row>
        <row r="276">
          <cell r="C276">
            <v>16</v>
          </cell>
          <cell r="D276" t="str">
            <v>200110702</v>
          </cell>
        </row>
        <row r="277">
          <cell r="C277">
            <v>2734</v>
          </cell>
          <cell r="D277" t="str">
            <v>200110801</v>
          </cell>
        </row>
        <row r="278">
          <cell r="C278">
            <v>751</v>
          </cell>
          <cell r="D278" t="str">
            <v>200110802</v>
          </cell>
        </row>
        <row r="279">
          <cell r="C279">
            <v>1528</v>
          </cell>
          <cell r="D279" t="str">
            <v>200110902</v>
          </cell>
        </row>
        <row r="280">
          <cell r="C280">
            <v>5138</v>
          </cell>
          <cell r="D280" t="str">
            <v>200111102</v>
          </cell>
        </row>
        <row r="281">
          <cell r="C281">
            <v>28</v>
          </cell>
          <cell r="D281" t="str">
            <v>200111104</v>
          </cell>
        </row>
        <row r="282">
          <cell r="C282">
            <v>30</v>
          </cell>
          <cell r="D282" t="str">
            <v>200111107</v>
          </cell>
        </row>
        <row r="283">
          <cell r="D283" t="str">
            <v>200111108</v>
          </cell>
        </row>
        <row r="284">
          <cell r="C284">
            <v>16</v>
          </cell>
          <cell r="D284" t="str">
            <v>200111202</v>
          </cell>
        </row>
        <row r="285">
          <cell r="C285">
            <v>17</v>
          </cell>
          <cell r="D285" t="str">
            <v>200111203</v>
          </cell>
        </row>
        <row r="286">
          <cell r="C286">
            <v>573</v>
          </cell>
          <cell r="D286" t="str">
            <v>200111206</v>
          </cell>
        </row>
        <row r="287">
          <cell r="C287">
            <v>3</v>
          </cell>
          <cell r="D287" t="str">
            <v>200111207</v>
          </cell>
        </row>
        <row r="288">
          <cell r="C288">
            <v>55881</v>
          </cell>
          <cell r="D288" t="str">
            <v>200111301</v>
          </cell>
        </row>
        <row r="289">
          <cell r="C289">
            <v>119</v>
          </cell>
          <cell r="D289" t="str">
            <v>200111302</v>
          </cell>
        </row>
        <row r="290">
          <cell r="C290">
            <v>930</v>
          </cell>
          <cell r="D290" t="str">
            <v>200111305</v>
          </cell>
        </row>
        <row r="291">
          <cell r="C291">
            <v>119</v>
          </cell>
          <cell r="D291" t="str">
            <v>200111306</v>
          </cell>
        </row>
        <row r="292">
          <cell r="C292">
            <v>1</v>
          </cell>
          <cell r="D292" t="str">
            <v>200111381</v>
          </cell>
        </row>
        <row r="293">
          <cell r="C293">
            <v>228</v>
          </cell>
          <cell r="D293" t="str">
            <v>200111402</v>
          </cell>
        </row>
        <row r="294">
          <cell r="C294">
            <v>60</v>
          </cell>
          <cell r="D294" t="str">
            <v>200111406</v>
          </cell>
        </row>
        <row r="295">
          <cell r="C295">
            <v>64</v>
          </cell>
          <cell r="D295" t="str">
            <v>200111502</v>
          </cell>
        </row>
        <row r="296">
          <cell r="C296">
            <v>1101</v>
          </cell>
          <cell r="D296" t="str">
            <v>200111505</v>
          </cell>
        </row>
        <row r="297">
          <cell r="C297">
            <v>12</v>
          </cell>
          <cell r="D297" t="str">
            <v>200111506</v>
          </cell>
        </row>
        <row r="298">
          <cell r="C298">
            <v>54</v>
          </cell>
          <cell r="D298" t="str">
            <v>200111601</v>
          </cell>
        </row>
        <row r="299">
          <cell r="C299">
            <v>10</v>
          </cell>
          <cell r="D299" t="str">
            <v>200111602</v>
          </cell>
        </row>
        <row r="300">
          <cell r="C300">
            <v>446</v>
          </cell>
          <cell r="D300" t="str">
            <v>200111701</v>
          </cell>
        </row>
        <row r="301">
          <cell r="C301">
            <v>16</v>
          </cell>
          <cell r="D301" t="str">
            <v>200111702</v>
          </cell>
        </row>
        <row r="302">
          <cell r="C302">
            <v>2736</v>
          </cell>
          <cell r="D302" t="str">
            <v>200111801</v>
          </cell>
        </row>
        <row r="303">
          <cell r="C303">
            <v>764</v>
          </cell>
          <cell r="D303" t="str">
            <v>200111802</v>
          </cell>
        </row>
        <row r="304">
          <cell r="C304">
            <v>1514</v>
          </cell>
          <cell r="D304" t="str">
            <v>200111902</v>
          </cell>
        </row>
        <row r="305">
          <cell r="C305">
            <v>5140</v>
          </cell>
          <cell r="D305" t="str">
            <v>200112102</v>
          </cell>
        </row>
        <row r="306">
          <cell r="C306">
            <v>28</v>
          </cell>
          <cell r="D306" t="str">
            <v>200112104</v>
          </cell>
        </row>
        <row r="307">
          <cell r="C307">
            <v>31</v>
          </cell>
          <cell r="D307" t="str">
            <v>200112107</v>
          </cell>
        </row>
        <row r="308">
          <cell r="D308" t="str">
            <v>200112108</v>
          </cell>
        </row>
        <row r="309">
          <cell r="C309">
            <v>16</v>
          </cell>
          <cell r="D309" t="str">
            <v>200112202</v>
          </cell>
        </row>
        <row r="310">
          <cell r="C310">
            <v>17</v>
          </cell>
          <cell r="D310" t="str">
            <v>200112203</v>
          </cell>
        </row>
        <row r="311">
          <cell r="C311">
            <v>572</v>
          </cell>
          <cell r="D311" t="str">
            <v>200112206</v>
          </cell>
        </row>
        <row r="312">
          <cell r="C312">
            <v>3</v>
          </cell>
          <cell r="D312" t="str">
            <v>200112207</v>
          </cell>
        </row>
        <row r="313">
          <cell r="C313">
            <v>55950</v>
          </cell>
          <cell r="D313" t="str">
            <v>200112301</v>
          </cell>
        </row>
        <row r="314">
          <cell r="C314">
            <v>119</v>
          </cell>
          <cell r="D314" t="str">
            <v>200112302</v>
          </cell>
        </row>
        <row r="315">
          <cell r="C315">
            <v>924</v>
          </cell>
          <cell r="D315" t="str">
            <v>200112305</v>
          </cell>
        </row>
        <row r="316">
          <cell r="C316">
            <v>118</v>
          </cell>
          <cell r="D316" t="str">
            <v>200112306</v>
          </cell>
        </row>
        <row r="317">
          <cell r="C317">
            <v>1</v>
          </cell>
          <cell r="D317" t="str">
            <v>200112381</v>
          </cell>
        </row>
        <row r="318">
          <cell r="C318">
            <v>228</v>
          </cell>
          <cell r="D318" t="str">
            <v>200112402</v>
          </cell>
        </row>
        <row r="319">
          <cell r="C319">
            <v>60</v>
          </cell>
          <cell r="D319" t="str">
            <v>200112406</v>
          </cell>
        </row>
        <row r="320">
          <cell r="C320">
            <v>63</v>
          </cell>
          <cell r="D320" t="str">
            <v>200112502</v>
          </cell>
        </row>
        <row r="321">
          <cell r="C321">
            <v>1112</v>
          </cell>
          <cell r="D321" t="str">
            <v>200112505</v>
          </cell>
        </row>
        <row r="322">
          <cell r="C322">
            <v>12</v>
          </cell>
          <cell r="D322" t="str">
            <v>200112506</v>
          </cell>
        </row>
        <row r="323">
          <cell r="C323">
            <v>53</v>
          </cell>
          <cell r="D323" t="str">
            <v>200112601</v>
          </cell>
        </row>
        <row r="324">
          <cell r="C324">
            <v>10</v>
          </cell>
          <cell r="D324" t="str">
            <v>200112602</v>
          </cell>
        </row>
        <row r="325">
          <cell r="C325">
            <v>444</v>
          </cell>
          <cell r="D325" t="str">
            <v>200112701</v>
          </cell>
        </row>
        <row r="326">
          <cell r="C326">
            <v>16</v>
          </cell>
          <cell r="D326" t="str">
            <v>200112702</v>
          </cell>
        </row>
        <row r="327">
          <cell r="C327">
            <v>2816</v>
          </cell>
          <cell r="D327" t="str">
            <v>200112801</v>
          </cell>
        </row>
        <row r="328">
          <cell r="C328">
            <v>765</v>
          </cell>
          <cell r="D328" t="str">
            <v>200112802</v>
          </cell>
        </row>
        <row r="329">
          <cell r="C329">
            <v>1514</v>
          </cell>
          <cell r="D329" t="str">
            <v>200112902</v>
          </cell>
        </row>
        <row r="330">
          <cell r="C330">
            <v>5171</v>
          </cell>
          <cell r="D330" t="str">
            <v>200201102</v>
          </cell>
        </row>
        <row r="331">
          <cell r="C331">
            <v>28</v>
          </cell>
          <cell r="D331" t="str">
            <v>200201104</v>
          </cell>
        </row>
        <row r="332">
          <cell r="C332">
            <v>31</v>
          </cell>
          <cell r="D332" t="str">
            <v>200201107</v>
          </cell>
        </row>
        <row r="333">
          <cell r="D333" t="str">
            <v>200201108</v>
          </cell>
        </row>
        <row r="334">
          <cell r="C334">
            <v>16</v>
          </cell>
          <cell r="D334" t="str">
            <v>200201202</v>
          </cell>
        </row>
        <row r="335">
          <cell r="C335">
            <v>17</v>
          </cell>
          <cell r="D335" t="str">
            <v>200201203</v>
          </cell>
        </row>
        <row r="336">
          <cell r="C336">
            <v>573</v>
          </cell>
          <cell r="D336" t="str">
            <v>200201206</v>
          </cell>
        </row>
        <row r="337">
          <cell r="C337">
            <v>3</v>
          </cell>
          <cell r="D337" t="str">
            <v>200201207</v>
          </cell>
        </row>
        <row r="338">
          <cell r="C338">
            <v>56041</v>
          </cell>
          <cell r="D338" t="str">
            <v>200201301</v>
          </cell>
        </row>
        <row r="339">
          <cell r="C339">
            <v>119</v>
          </cell>
          <cell r="D339" t="str">
            <v>200201302</v>
          </cell>
        </row>
        <row r="340">
          <cell r="C340">
            <v>921</v>
          </cell>
          <cell r="D340" t="str">
            <v>200201305</v>
          </cell>
        </row>
        <row r="341">
          <cell r="C341">
            <v>118</v>
          </cell>
          <cell r="D341" t="str">
            <v>200201306</v>
          </cell>
        </row>
        <row r="342">
          <cell r="C342">
            <v>0</v>
          </cell>
          <cell r="D342" t="str">
            <v>200201381</v>
          </cell>
        </row>
        <row r="343">
          <cell r="C343">
            <v>228</v>
          </cell>
          <cell r="D343" t="str">
            <v>200201402</v>
          </cell>
        </row>
        <row r="344">
          <cell r="C344">
            <v>62</v>
          </cell>
          <cell r="D344" t="str">
            <v>200201406</v>
          </cell>
        </row>
        <row r="345">
          <cell r="C345">
            <v>63</v>
          </cell>
          <cell r="D345" t="str">
            <v>200201502</v>
          </cell>
        </row>
        <row r="346">
          <cell r="C346">
            <v>1115</v>
          </cell>
          <cell r="D346" t="str">
            <v>200201505</v>
          </cell>
        </row>
        <row r="347">
          <cell r="C347">
            <v>12</v>
          </cell>
          <cell r="D347" t="str">
            <v>200201506</v>
          </cell>
        </row>
        <row r="348">
          <cell r="C348">
            <v>52</v>
          </cell>
          <cell r="D348" t="str">
            <v>200201601</v>
          </cell>
        </row>
        <row r="349">
          <cell r="C349">
            <v>10</v>
          </cell>
          <cell r="D349" t="str">
            <v>200201602</v>
          </cell>
        </row>
        <row r="350">
          <cell r="C350">
            <v>441</v>
          </cell>
          <cell r="D350" t="str">
            <v>200201701</v>
          </cell>
        </row>
        <row r="351">
          <cell r="C351">
            <v>16</v>
          </cell>
          <cell r="D351" t="str">
            <v>200201702</v>
          </cell>
        </row>
        <row r="352">
          <cell r="C352">
            <v>2815</v>
          </cell>
          <cell r="D352" t="str">
            <v>200201801</v>
          </cell>
        </row>
        <row r="353">
          <cell r="C353">
            <v>767</v>
          </cell>
          <cell r="D353" t="str">
            <v>200201802</v>
          </cell>
        </row>
        <row r="354">
          <cell r="C354">
            <v>1484</v>
          </cell>
          <cell r="D354" t="str">
            <v>200201902</v>
          </cell>
        </row>
        <row r="355">
          <cell r="C355">
            <v>5227</v>
          </cell>
          <cell r="D355" t="str">
            <v>200202102</v>
          </cell>
        </row>
        <row r="356">
          <cell r="C356">
            <v>28</v>
          </cell>
          <cell r="D356" t="str">
            <v>200202104</v>
          </cell>
        </row>
        <row r="357">
          <cell r="C357">
            <v>31</v>
          </cell>
          <cell r="D357" t="str">
            <v>200202107</v>
          </cell>
        </row>
        <row r="358">
          <cell r="D358" t="str">
            <v>200202108</v>
          </cell>
        </row>
        <row r="359">
          <cell r="C359">
            <v>16</v>
          </cell>
          <cell r="D359" t="str">
            <v>200202202</v>
          </cell>
        </row>
        <row r="360">
          <cell r="C360">
            <v>17</v>
          </cell>
          <cell r="D360" t="str">
            <v>200202203</v>
          </cell>
        </row>
        <row r="361">
          <cell r="C361">
            <v>572</v>
          </cell>
          <cell r="D361" t="str">
            <v>200202206</v>
          </cell>
        </row>
        <row r="362">
          <cell r="C362">
            <v>3</v>
          </cell>
          <cell r="D362" t="str">
            <v>200202207</v>
          </cell>
        </row>
        <row r="363">
          <cell r="C363">
            <v>56041</v>
          </cell>
          <cell r="D363" t="str">
            <v>200202301</v>
          </cell>
        </row>
        <row r="364">
          <cell r="C364">
            <v>119</v>
          </cell>
          <cell r="D364" t="str">
            <v>200202302</v>
          </cell>
        </row>
        <row r="365">
          <cell r="C365">
            <v>915</v>
          </cell>
          <cell r="D365" t="str">
            <v>200202305</v>
          </cell>
        </row>
        <row r="366">
          <cell r="C366">
            <v>118</v>
          </cell>
          <cell r="D366" t="str">
            <v>200202306</v>
          </cell>
        </row>
        <row r="367">
          <cell r="C367">
            <v>228</v>
          </cell>
          <cell r="D367" t="str">
            <v>200202402</v>
          </cell>
        </row>
        <row r="368">
          <cell r="C368">
            <v>62</v>
          </cell>
          <cell r="D368" t="str">
            <v>200202406</v>
          </cell>
        </row>
        <row r="369">
          <cell r="C369">
            <v>63</v>
          </cell>
          <cell r="D369" t="str">
            <v>200202502</v>
          </cell>
        </row>
        <row r="370">
          <cell r="C370">
            <v>1126</v>
          </cell>
          <cell r="D370" t="str">
            <v>200202505</v>
          </cell>
        </row>
        <row r="371">
          <cell r="C371">
            <v>12</v>
          </cell>
          <cell r="D371" t="str">
            <v>200202506</v>
          </cell>
        </row>
        <row r="372">
          <cell r="C372">
            <v>52</v>
          </cell>
          <cell r="D372" t="str">
            <v>200202601</v>
          </cell>
        </row>
        <row r="373">
          <cell r="C373">
            <v>10</v>
          </cell>
          <cell r="D373" t="str">
            <v>200202602</v>
          </cell>
        </row>
        <row r="374">
          <cell r="C374">
            <v>438</v>
          </cell>
          <cell r="D374" t="str">
            <v>200202701</v>
          </cell>
        </row>
        <row r="375">
          <cell r="C375">
            <v>16</v>
          </cell>
          <cell r="D375" t="str">
            <v>200202702</v>
          </cell>
        </row>
        <row r="376">
          <cell r="C376">
            <v>2814</v>
          </cell>
          <cell r="D376" t="str">
            <v>200202801</v>
          </cell>
        </row>
        <row r="377">
          <cell r="C377">
            <v>775</v>
          </cell>
          <cell r="D377" t="str">
            <v>200202802</v>
          </cell>
        </row>
        <row r="378">
          <cell r="C378">
            <v>1426</v>
          </cell>
          <cell r="D378" t="str">
            <v>200202902</v>
          </cell>
        </row>
        <row r="379">
          <cell r="C379">
            <v>5473</v>
          </cell>
          <cell r="D379" t="str">
            <v>200203102</v>
          </cell>
        </row>
        <row r="380">
          <cell r="C380">
            <v>28</v>
          </cell>
          <cell r="D380" t="str">
            <v>200203104</v>
          </cell>
        </row>
        <row r="381">
          <cell r="C381">
            <v>31</v>
          </cell>
          <cell r="D381" t="str">
            <v>200203107</v>
          </cell>
        </row>
        <row r="382">
          <cell r="D382" t="str">
            <v>200203108</v>
          </cell>
        </row>
        <row r="383">
          <cell r="C383">
            <v>16</v>
          </cell>
          <cell r="D383" t="str">
            <v>200203202</v>
          </cell>
        </row>
        <row r="384">
          <cell r="C384">
            <v>17</v>
          </cell>
          <cell r="D384" t="str">
            <v>200203203</v>
          </cell>
        </row>
        <row r="385">
          <cell r="C385">
            <v>575</v>
          </cell>
          <cell r="D385" t="str">
            <v>200203206</v>
          </cell>
        </row>
        <row r="386">
          <cell r="C386">
            <v>3</v>
          </cell>
          <cell r="D386" t="str">
            <v>200203207</v>
          </cell>
        </row>
        <row r="387">
          <cell r="C387">
            <v>56086</v>
          </cell>
          <cell r="D387" t="str">
            <v>200203301</v>
          </cell>
        </row>
        <row r="388">
          <cell r="C388">
            <v>118</v>
          </cell>
          <cell r="D388" t="str">
            <v>200203302</v>
          </cell>
        </row>
        <row r="389">
          <cell r="C389">
            <v>908</v>
          </cell>
          <cell r="D389" t="str">
            <v>200203305</v>
          </cell>
        </row>
        <row r="390">
          <cell r="C390">
            <v>117</v>
          </cell>
          <cell r="D390" t="str">
            <v>200203306</v>
          </cell>
        </row>
        <row r="391">
          <cell r="C391">
            <v>228</v>
          </cell>
          <cell r="D391" t="str">
            <v>200203402</v>
          </cell>
        </row>
        <row r="392">
          <cell r="C392">
            <v>62</v>
          </cell>
          <cell r="D392" t="str">
            <v>200203406</v>
          </cell>
        </row>
        <row r="393">
          <cell r="C393">
            <v>63</v>
          </cell>
          <cell r="D393" t="str">
            <v>200203502</v>
          </cell>
        </row>
        <row r="394">
          <cell r="C394">
            <v>1132</v>
          </cell>
          <cell r="D394" t="str">
            <v>200203505</v>
          </cell>
        </row>
        <row r="395">
          <cell r="C395">
            <v>12</v>
          </cell>
          <cell r="D395" t="str">
            <v>200203506</v>
          </cell>
        </row>
        <row r="396">
          <cell r="C396">
            <v>52</v>
          </cell>
          <cell r="D396" t="str">
            <v>200203601</v>
          </cell>
        </row>
        <row r="397">
          <cell r="C397">
            <v>10</v>
          </cell>
          <cell r="D397" t="str">
            <v>200203602</v>
          </cell>
        </row>
        <row r="398">
          <cell r="C398">
            <v>435</v>
          </cell>
          <cell r="D398" t="str">
            <v>200203701</v>
          </cell>
        </row>
        <row r="399">
          <cell r="C399">
            <v>16</v>
          </cell>
          <cell r="D399" t="str">
            <v>200203702</v>
          </cell>
        </row>
        <row r="400">
          <cell r="C400">
            <v>2813</v>
          </cell>
          <cell r="D400" t="str">
            <v>200203801</v>
          </cell>
        </row>
        <row r="401">
          <cell r="C401">
            <v>753</v>
          </cell>
          <cell r="D401" t="str">
            <v>200203802</v>
          </cell>
        </row>
        <row r="402">
          <cell r="C402">
            <v>1199</v>
          </cell>
          <cell r="D402" t="str">
            <v>200203902</v>
          </cell>
        </row>
        <row r="403">
          <cell r="C403">
            <v>5494</v>
          </cell>
          <cell r="D403" t="str">
            <v>200204102</v>
          </cell>
        </row>
        <row r="404">
          <cell r="C404">
            <v>27</v>
          </cell>
          <cell r="D404" t="str">
            <v>200204104</v>
          </cell>
        </row>
        <row r="405">
          <cell r="C405">
            <v>31</v>
          </cell>
          <cell r="D405" t="str">
            <v>200204107</v>
          </cell>
        </row>
        <row r="406">
          <cell r="D406" t="str">
            <v>200204108</v>
          </cell>
        </row>
        <row r="407">
          <cell r="C407">
            <v>16</v>
          </cell>
          <cell r="D407" t="str">
            <v>200204202</v>
          </cell>
        </row>
        <row r="408">
          <cell r="C408">
            <v>17</v>
          </cell>
          <cell r="D408" t="str">
            <v>200204203</v>
          </cell>
        </row>
        <row r="409">
          <cell r="C409">
            <v>576</v>
          </cell>
          <cell r="D409" t="str">
            <v>200204206</v>
          </cell>
        </row>
        <row r="410">
          <cell r="C410">
            <v>3</v>
          </cell>
          <cell r="D410" t="str">
            <v>200204207</v>
          </cell>
        </row>
        <row r="411">
          <cell r="C411">
            <v>56137</v>
          </cell>
          <cell r="D411" t="str">
            <v>200204301</v>
          </cell>
        </row>
        <row r="412">
          <cell r="C412">
            <v>118</v>
          </cell>
          <cell r="D412" t="str">
            <v>200204302</v>
          </cell>
        </row>
        <row r="413">
          <cell r="C413">
            <v>897</v>
          </cell>
          <cell r="D413" t="str">
            <v>200204305</v>
          </cell>
        </row>
        <row r="414">
          <cell r="C414">
            <v>117</v>
          </cell>
          <cell r="D414" t="str">
            <v>200204306</v>
          </cell>
        </row>
        <row r="415">
          <cell r="C415">
            <v>228</v>
          </cell>
          <cell r="D415" t="str">
            <v>200204402</v>
          </cell>
        </row>
        <row r="416">
          <cell r="C416">
            <v>62</v>
          </cell>
          <cell r="D416" t="str">
            <v>200204406</v>
          </cell>
        </row>
        <row r="417">
          <cell r="C417">
            <v>62</v>
          </cell>
          <cell r="D417" t="str">
            <v>200204502</v>
          </cell>
        </row>
        <row r="418">
          <cell r="C418">
            <v>1138</v>
          </cell>
          <cell r="D418" t="str">
            <v>200204505</v>
          </cell>
        </row>
        <row r="419">
          <cell r="C419">
            <v>12</v>
          </cell>
          <cell r="D419" t="str">
            <v>200204506</v>
          </cell>
        </row>
        <row r="420">
          <cell r="C420">
            <v>51</v>
          </cell>
          <cell r="D420" t="str">
            <v>200204601</v>
          </cell>
        </row>
        <row r="421">
          <cell r="C421">
            <v>10</v>
          </cell>
          <cell r="D421" t="str">
            <v>200204602</v>
          </cell>
        </row>
        <row r="422">
          <cell r="C422">
            <v>435</v>
          </cell>
          <cell r="D422" t="str">
            <v>200204701</v>
          </cell>
        </row>
        <row r="423">
          <cell r="C423">
            <v>16</v>
          </cell>
          <cell r="D423" t="str">
            <v>200204702</v>
          </cell>
        </row>
        <row r="424">
          <cell r="C424">
            <v>2815</v>
          </cell>
          <cell r="D424" t="str">
            <v>200204801</v>
          </cell>
        </row>
        <row r="425">
          <cell r="C425">
            <v>753</v>
          </cell>
          <cell r="D425" t="str">
            <v>200204802</v>
          </cell>
        </row>
        <row r="426">
          <cell r="C426">
            <v>1184</v>
          </cell>
          <cell r="D426" t="str">
            <v>200204902</v>
          </cell>
        </row>
        <row r="427">
          <cell r="C427">
            <v>5515</v>
          </cell>
          <cell r="D427" t="str">
            <v>200205102</v>
          </cell>
        </row>
        <row r="428">
          <cell r="C428">
            <v>27</v>
          </cell>
          <cell r="D428" t="str">
            <v>200205104</v>
          </cell>
        </row>
        <row r="429">
          <cell r="C429">
            <v>31</v>
          </cell>
          <cell r="D429" t="str">
            <v>200205107</v>
          </cell>
        </row>
        <row r="430">
          <cell r="D430" t="str">
            <v>200205108</v>
          </cell>
        </row>
        <row r="431">
          <cell r="C431">
            <v>16</v>
          </cell>
          <cell r="D431" t="str">
            <v>200205202</v>
          </cell>
        </row>
        <row r="432">
          <cell r="C432">
            <v>17</v>
          </cell>
          <cell r="D432" t="str">
            <v>200205203</v>
          </cell>
        </row>
        <row r="433">
          <cell r="C433">
            <v>576</v>
          </cell>
          <cell r="D433" t="str">
            <v>200205206</v>
          </cell>
        </row>
        <row r="434">
          <cell r="C434">
            <v>3</v>
          </cell>
          <cell r="D434" t="str">
            <v>200205207</v>
          </cell>
        </row>
        <row r="435">
          <cell r="C435">
            <v>56160</v>
          </cell>
          <cell r="D435" t="str">
            <v>200205301</v>
          </cell>
        </row>
        <row r="436">
          <cell r="C436">
            <v>120</v>
          </cell>
          <cell r="D436" t="str">
            <v>200205302</v>
          </cell>
        </row>
        <row r="437">
          <cell r="C437">
            <v>888</v>
          </cell>
          <cell r="D437" t="str">
            <v>200205305</v>
          </cell>
        </row>
        <row r="438">
          <cell r="C438">
            <v>118</v>
          </cell>
          <cell r="D438" t="str">
            <v>200205306</v>
          </cell>
        </row>
        <row r="439">
          <cell r="C439">
            <v>227</v>
          </cell>
          <cell r="D439" t="str">
            <v>200205402</v>
          </cell>
        </row>
        <row r="440">
          <cell r="C440">
            <v>63</v>
          </cell>
          <cell r="D440" t="str">
            <v>200205406</v>
          </cell>
        </row>
        <row r="441">
          <cell r="C441">
            <v>62</v>
          </cell>
          <cell r="D441" t="str">
            <v>200205502</v>
          </cell>
        </row>
        <row r="442">
          <cell r="C442">
            <v>1150</v>
          </cell>
          <cell r="D442" t="str">
            <v>200205505</v>
          </cell>
        </row>
        <row r="443">
          <cell r="C443">
            <v>12</v>
          </cell>
          <cell r="D443" t="str">
            <v>200205506</v>
          </cell>
        </row>
        <row r="444">
          <cell r="C444">
            <v>51</v>
          </cell>
          <cell r="D444" t="str">
            <v>200205601</v>
          </cell>
        </row>
        <row r="445">
          <cell r="C445">
            <v>10</v>
          </cell>
          <cell r="D445" t="str">
            <v>200205602</v>
          </cell>
        </row>
        <row r="446">
          <cell r="C446">
            <v>433</v>
          </cell>
          <cell r="D446" t="str">
            <v>200205701</v>
          </cell>
        </row>
        <row r="447">
          <cell r="C447">
            <v>16</v>
          </cell>
          <cell r="D447" t="str">
            <v>200205702</v>
          </cell>
        </row>
        <row r="448">
          <cell r="C448">
            <v>2813</v>
          </cell>
          <cell r="D448" t="str">
            <v>200205801</v>
          </cell>
        </row>
        <row r="449">
          <cell r="C449">
            <v>756</v>
          </cell>
          <cell r="D449" t="str">
            <v>200205802</v>
          </cell>
        </row>
        <row r="450">
          <cell r="C450">
            <v>1175</v>
          </cell>
          <cell r="D450" t="str">
            <v>200205902</v>
          </cell>
        </row>
        <row r="451">
          <cell r="C451">
            <v>5539</v>
          </cell>
          <cell r="D451" t="str">
            <v>200206102</v>
          </cell>
        </row>
        <row r="452">
          <cell r="C452">
            <v>27</v>
          </cell>
          <cell r="D452" t="str">
            <v>200206104</v>
          </cell>
        </row>
        <row r="453">
          <cell r="C453">
            <v>31</v>
          </cell>
          <cell r="D453" t="str">
            <v>200206107</v>
          </cell>
        </row>
        <row r="454">
          <cell r="D454" t="str">
            <v>200206108</v>
          </cell>
        </row>
        <row r="455">
          <cell r="C455">
            <v>16</v>
          </cell>
          <cell r="D455" t="str">
            <v>200206202</v>
          </cell>
        </row>
        <row r="456">
          <cell r="C456">
            <v>17</v>
          </cell>
          <cell r="D456" t="str">
            <v>200206203</v>
          </cell>
        </row>
        <row r="457">
          <cell r="C457">
            <v>578</v>
          </cell>
          <cell r="D457" t="str">
            <v>200206206</v>
          </cell>
        </row>
        <row r="458">
          <cell r="C458">
            <v>3</v>
          </cell>
          <cell r="D458" t="str">
            <v>200206207</v>
          </cell>
        </row>
        <row r="459">
          <cell r="C459">
            <v>56211</v>
          </cell>
          <cell r="D459" t="str">
            <v>200206301</v>
          </cell>
        </row>
        <row r="460">
          <cell r="C460">
            <v>122</v>
          </cell>
          <cell r="D460" t="str">
            <v>200206302</v>
          </cell>
        </row>
        <row r="461">
          <cell r="C461">
            <v>883</v>
          </cell>
          <cell r="D461" t="str">
            <v>200206305</v>
          </cell>
        </row>
        <row r="462">
          <cell r="C462">
            <v>118</v>
          </cell>
          <cell r="D462" t="str">
            <v>200206306</v>
          </cell>
        </row>
        <row r="463">
          <cell r="C463">
            <v>227</v>
          </cell>
          <cell r="D463" t="str">
            <v>200206402</v>
          </cell>
        </row>
        <row r="464">
          <cell r="C464">
            <v>63</v>
          </cell>
          <cell r="D464" t="str">
            <v>200206406</v>
          </cell>
        </row>
        <row r="465">
          <cell r="C465">
            <v>62</v>
          </cell>
          <cell r="D465" t="str">
            <v>200206502</v>
          </cell>
        </row>
        <row r="466">
          <cell r="C466">
            <v>1162</v>
          </cell>
          <cell r="D466" t="str">
            <v>200206505</v>
          </cell>
        </row>
        <row r="467">
          <cell r="C467">
            <v>12</v>
          </cell>
          <cell r="D467" t="str">
            <v>200206506</v>
          </cell>
        </row>
        <row r="468">
          <cell r="C468">
            <v>51</v>
          </cell>
          <cell r="D468" t="str">
            <v>200206601</v>
          </cell>
        </row>
        <row r="469">
          <cell r="C469">
            <v>10</v>
          </cell>
          <cell r="D469" t="str">
            <v>200206602</v>
          </cell>
        </row>
        <row r="470">
          <cell r="C470">
            <v>430</v>
          </cell>
          <cell r="D470" t="str">
            <v>200206701</v>
          </cell>
        </row>
        <row r="471">
          <cell r="C471">
            <v>16</v>
          </cell>
          <cell r="D471" t="str">
            <v>200206702</v>
          </cell>
        </row>
        <row r="472">
          <cell r="C472">
            <v>2814</v>
          </cell>
          <cell r="D472" t="str">
            <v>200206801</v>
          </cell>
        </row>
        <row r="473">
          <cell r="C473">
            <v>759</v>
          </cell>
          <cell r="D473" t="str">
            <v>200206802</v>
          </cell>
        </row>
        <row r="474">
          <cell r="C474">
            <v>1170</v>
          </cell>
          <cell r="D474" t="str">
            <v>200206902</v>
          </cell>
        </row>
        <row r="475">
          <cell r="C475">
            <v>5593</v>
          </cell>
          <cell r="D475" t="str">
            <v>200207102</v>
          </cell>
        </row>
        <row r="476">
          <cell r="C476">
            <v>27</v>
          </cell>
          <cell r="D476" t="str">
            <v>200207104</v>
          </cell>
        </row>
        <row r="477">
          <cell r="C477">
            <v>30</v>
          </cell>
          <cell r="D477" t="str">
            <v>200207107</v>
          </cell>
        </row>
        <row r="478">
          <cell r="D478" t="str">
            <v>200207108</v>
          </cell>
        </row>
        <row r="479">
          <cell r="C479">
            <v>18</v>
          </cell>
          <cell r="D479" t="str">
            <v>200207202</v>
          </cell>
        </row>
        <row r="480">
          <cell r="C480">
            <v>17</v>
          </cell>
          <cell r="D480" t="str">
            <v>200207203</v>
          </cell>
        </row>
        <row r="481">
          <cell r="C481">
            <v>579</v>
          </cell>
          <cell r="D481" t="str">
            <v>200207206</v>
          </cell>
        </row>
        <row r="482">
          <cell r="C482">
            <v>3</v>
          </cell>
          <cell r="D482" t="str">
            <v>200207207</v>
          </cell>
        </row>
        <row r="483">
          <cell r="C483">
            <v>56220</v>
          </cell>
          <cell r="D483" t="str">
            <v>200207301</v>
          </cell>
        </row>
        <row r="484">
          <cell r="C484">
            <v>124</v>
          </cell>
          <cell r="D484" t="str">
            <v>200207302</v>
          </cell>
        </row>
        <row r="485">
          <cell r="C485">
            <v>875</v>
          </cell>
          <cell r="D485" t="str">
            <v>200207305</v>
          </cell>
        </row>
        <row r="486">
          <cell r="C486">
            <v>118</v>
          </cell>
          <cell r="D486" t="str">
            <v>200207306</v>
          </cell>
        </row>
        <row r="487">
          <cell r="C487">
            <v>226</v>
          </cell>
          <cell r="D487" t="str">
            <v>200207402</v>
          </cell>
        </row>
        <row r="488">
          <cell r="C488">
            <v>63</v>
          </cell>
          <cell r="D488" t="str">
            <v>200207406</v>
          </cell>
        </row>
        <row r="489">
          <cell r="C489">
            <v>63</v>
          </cell>
          <cell r="D489" t="str">
            <v>200207502</v>
          </cell>
        </row>
        <row r="490">
          <cell r="C490">
            <v>1164</v>
          </cell>
          <cell r="D490" t="str">
            <v>200207505</v>
          </cell>
        </row>
        <row r="491">
          <cell r="C491">
            <v>12</v>
          </cell>
          <cell r="D491" t="str">
            <v>200207506</v>
          </cell>
        </row>
        <row r="492">
          <cell r="C492">
            <v>50</v>
          </cell>
          <cell r="D492" t="str">
            <v>200207601</v>
          </cell>
        </row>
        <row r="493">
          <cell r="C493">
            <v>10</v>
          </cell>
          <cell r="D493" t="str">
            <v>200207602</v>
          </cell>
        </row>
        <row r="494">
          <cell r="C494">
            <v>428</v>
          </cell>
          <cell r="D494" t="str">
            <v>200207701</v>
          </cell>
        </row>
        <row r="495">
          <cell r="C495">
            <v>16</v>
          </cell>
          <cell r="D495" t="str">
            <v>200207702</v>
          </cell>
        </row>
        <row r="496">
          <cell r="C496">
            <v>2815</v>
          </cell>
          <cell r="D496" t="str">
            <v>200207801</v>
          </cell>
        </row>
        <row r="497">
          <cell r="C497">
            <v>766</v>
          </cell>
          <cell r="D497" t="str">
            <v>200207802</v>
          </cell>
        </row>
        <row r="498">
          <cell r="C498">
            <v>1130</v>
          </cell>
          <cell r="D498" t="str">
            <v>200207902</v>
          </cell>
        </row>
        <row r="499">
          <cell r="C499">
            <v>5633</v>
          </cell>
          <cell r="D499" t="str">
            <v>200208102</v>
          </cell>
        </row>
        <row r="500">
          <cell r="C500">
            <v>27</v>
          </cell>
          <cell r="D500" t="str">
            <v>200208104</v>
          </cell>
        </row>
        <row r="501">
          <cell r="C501">
            <v>30</v>
          </cell>
          <cell r="D501" t="str">
            <v>200208107</v>
          </cell>
        </row>
        <row r="502">
          <cell r="D502" t="str">
            <v>200208108</v>
          </cell>
        </row>
        <row r="503">
          <cell r="C503">
            <v>20</v>
          </cell>
          <cell r="D503" t="str">
            <v>200208202</v>
          </cell>
        </row>
        <row r="504">
          <cell r="C504">
            <v>17</v>
          </cell>
          <cell r="D504" t="str">
            <v>200208203</v>
          </cell>
        </row>
        <row r="505">
          <cell r="C505">
            <v>579</v>
          </cell>
          <cell r="D505" t="str">
            <v>200208206</v>
          </cell>
        </row>
        <row r="506">
          <cell r="C506">
            <v>3</v>
          </cell>
          <cell r="D506" t="str">
            <v>200208207</v>
          </cell>
        </row>
        <row r="507">
          <cell r="C507">
            <v>56280</v>
          </cell>
          <cell r="D507" t="str">
            <v>200208301</v>
          </cell>
        </row>
        <row r="508">
          <cell r="C508">
            <v>122</v>
          </cell>
          <cell r="D508" t="str">
            <v>200208302</v>
          </cell>
        </row>
        <row r="509">
          <cell r="C509">
            <v>864</v>
          </cell>
          <cell r="D509" t="str">
            <v>200208305</v>
          </cell>
        </row>
        <row r="510">
          <cell r="C510">
            <v>118</v>
          </cell>
          <cell r="D510" t="str">
            <v>200208306</v>
          </cell>
        </row>
        <row r="511">
          <cell r="C511">
            <v>225</v>
          </cell>
          <cell r="D511" t="str">
            <v>200208402</v>
          </cell>
        </row>
        <row r="512">
          <cell r="C512">
            <v>63</v>
          </cell>
          <cell r="D512" t="str">
            <v>200208406</v>
          </cell>
        </row>
        <row r="513">
          <cell r="D513" t="str">
            <v>200208407</v>
          </cell>
        </row>
        <row r="514">
          <cell r="C514">
            <v>63</v>
          </cell>
          <cell r="D514" t="str">
            <v>200208502</v>
          </cell>
        </row>
        <row r="515">
          <cell r="C515">
            <v>1173</v>
          </cell>
          <cell r="D515" t="str">
            <v>200208505</v>
          </cell>
        </row>
        <row r="516">
          <cell r="C516">
            <v>13</v>
          </cell>
          <cell r="D516" t="str">
            <v>200208506</v>
          </cell>
        </row>
        <row r="517">
          <cell r="C517">
            <v>50</v>
          </cell>
          <cell r="D517" t="str">
            <v>200208601</v>
          </cell>
        </row>
        <row r="518">
          <cell r="C518">
            <v>10</v>
          </cell>
          <cell r="D518" t="str">
            <v>200208602</v>
          </cell>
        </row>
        <row r="519">
          <cell r="C519">
            <v>427</v>
          </cell>
          <cell r="D519" t="str">
            <v>200208701</v>
          </cell>
        </row>
        <row r="520">
          <cell r="C520">
            <v>15</v>
          </cell>
          <cell r="D520" t="str">
            <v>200208702</v>
          </cell>
        </row>
        <row r="521">
          <cell r="C521">
            <v>2811</v>
          </cell>
          <cell r="D521" t="str">
            <v>200208801</v>
          </cell>
        </row>
        <row r="522">
          <cell r="C522">
            <v>793</v>
          </cell>
          <cell r="D522" t="str">
            <v>200208802</v>
          </cell>
        </row>
        <row r="523">
          <cell r="C523">
            <v>1114</v>
          </cell>
          <cell r="D523" t="str">
            <v>200208902</v>
          </cell>
        </row>
        <row r="524">
          <cell r="C524">
            <v>5645</v>
          </cell>
          <cell r="D524" t="str">
            <v>200209102</v>
          </cell>
        </row>
        <row r="525">
          <cell r="C525">
            <v>27</v>
          </cell>
          <cell r="D525" t="str">
            <v>200209104</v>
          </cell>
        </row>
        <row r="526">
          <cell r="C526">
            <v>30</v>
          </cell>
          <cell r="D526" t="str">
            <v>200209107</v>
          </cell>
        </row>
        <row r="527">
          <cell r="C527">
            <v>20</v>
          </cell>
          <cell r="D527" t="str">
            <v>200209202</v>
          </cell>
        </row>
        <row r="528">
          <cell r="C528">
            <v>17</v>
          </cell>
          <cell r="D528" t="str">
            <v>200209203</v>
          </cell>
        </row>
        <row r="529">
          <cell r="C529">
            <v>576</v>
          </cell>
          <cell r="D529" t="str">
            <v>200209206</v>
          </cell>
        </row>
        <row r="530">
          <cell r="C530">
            <v>3</v>
          </cell>
          <cell r="D530" t="str">
            <v>200209207</v>
          </cell>
        </row>
        <row r="531">
          <cell r="C531">
            <v>56346</v>
          </cell>
          <cell r="D531" t="str">
            <v>200209301</v>
          </cell>
        </row>
        <row r="532">
          <cell r="C532">
            <v>122</v>
          </cell>
          <cell r="D532" t="str">
            <v>200209302</v>
          </cell>
        </row>
        <row r="533">
          <cell r="C533">
            <v>854</v>
          </cell>
          <cell r="D533" t="str">
            <v>200209305</v>
          </cell>
        </row>
        <row r="534">
          <cell r="C534">
            <v>118</v>
          </cell>
          <cell r="D534" t="str">
            <v>200209306</v>
          </cell>
        </row>
        <row r="535">
          <cell r="C535">
            <v>225</v>
          </cell>
          <cell r="D535" t="str">
            <v>200209402</v>
          </cell>
        </row>
        <row r="536">
          <cell r="C536">
            <v>63</v>
          </cell>
          <cell r="D536" t="str">
            <v>200209406</v>
          </cell>
        </row>
        <row r="537">
          <cell r="D537" t="str">
            <v>200209407</v>
          </cell>
        </row>
        <row r="538">
          <cell r="C538">
            <v>62</v>
          </cell>
          <cell r="D538" t="str">
            <v>200209502</v>
          </cell>
        </row>
        <row r="539">
          <cell r="C539">
            <v>1182</v>
          </cell>
          <cell r="D539" t="str">
            <v>200209505</v>
          </cell>
        </row>
        <row r="540">
          <cell r="C540">
            <v>14</v>
          </cell>
          <cell r="D540" t="str">
            <v>200209506</v>
          </cell>
        </row>
        <row r="541">
          <cell r="C541">
            <v>50</v>
          </cell>
          <cell r="D541" t="str">
            <v>200209601</v>
          </cell>
        </row>
        <row r="542">
          <cell r="C542">
            <v>10</v>
          </cell>
          <cell r="D542" t="str">
            <v>200209602</v>
          </cell>
        </row>
        <row r="543">
          <cell r="C543">
            <v>425</v>
          </cell>
          <cell r="D543" t="str">
            <v>200209701</v>
          </cell>
        </row>
        <row r="544">
          <cell r="C544">
            <v>15</v>
          </cell>
          <cell r="D544" t="str">
            <v>200209702</v>
          </cell>
        </row>
        <row r="545">
          <cell r="C545">
            <v>2815</v>
          </cell>
          <cell r="D545" t="str">
            <v>200209801</v>
          </cell>
        </row>
        <row r="546">
          <cell r="C546">
            <v>803</v>
          </cell>
          <cell r="D546" t="str">
            <v>200209802</v>
          </cell>
        </row>
        <row r="547">
          <cell r="C547">
            <v>1091</v>
          </cell>
          <cell r="D547" t="str">
            <v>200209902</v>
          </cell>
        </row>
        <row r="548">
          <cell r="C548">
            <v>5679</v>
          </cell>
          <cell r="D548" t="str">
            <v>200210102</v>
          </cell>
        </row>
        <row r="549">
          <cell r="C549">
            <v>27</v>
          </cell>
          <cell r="D549" t="str">
            <v>200210104</v>
          </cell>
        </row>
        <row r="550">
          <cell r="C550">
            <v>30</v>
          </cell>
          <cell r="D550" t="str">
            <v>200210107</v>
          </cell>
        </row>
        <row r="551">
          <cell r="C551">
            <v>20</v>
          </cell>
          <cell r="D551" t="str">
            <v>200210202</v>
          </cell>
        </row>
        <row r="552">
          <cell r="C552">
            <v>17</v>
          </cell>
          <cell r="D552" t="str">
            <v>200210203</v>
          </cell>
        </row>
        <row r="553">
          <cell r="C553">
            <v>577</v>
          </cell>
          <cell r="D553" t="str">
            <v>200210206</v>
          </cell>
        </row>
        <row r="554">
          <cell r="C554">
            <v>3</v>
          </cell>
          <cell r="D554" t="str">
            <v>200210207</v>
          </cell>
        </row>
        <row r="555">
          <cell r="C555">
            <v>56440</v>
          </cell>
          <cell r="D555" t="str">
            <v>200210301</v>
          </cell>
        </row>
        <row r="556">
          <cell r="C556">
            <v>122</v>
          </cell>
          <cell r="D556" t="str">
            <v>200210302</v>
          </cell>
        </row>
        <row r="557">
          <cell r="C557">
            <v>850</v>
          </cell>
          <cell r="D557" t="str">
            <v>200210305</v>
          </cell>
        </row>
        <row r="558">
          <cell r="C558">
            <v>120</v>
          </cell>
          <cell r="D558" t="str">
            <v>200210306</v>
          </cell>
        </row>
        <row r="559">
          <cell r="C559">
            <v>225</v>
          </cell>
          <cell r="D559" t="str">
            <v>200210402</v>
          </cell>
        </row>
        <row r="560">
          <cell r="C560">
            <v>65</v>
          </cell>
          <cell r="D560" t="str">
            <v>200210406</v>
          </cell>
        </row>
        <row r="561">
          <cell r="D561" t="str">
            <v>200210407</v>
          </cell>
        </row>
        <row r="562">
          <cell r="C562">
            <v>63</v>
          </cell>
          <cell r="D562" t="str">
            <v>200210502</v>
          </cell>
        </row>
        <row r="563">
          <cell r="C563">
            <v>1185</v>
          </cell>
          <cell r="D563" t="str">
            <v>200210505</v>
          </cell>
        </row>
        <row r="564">
          <cell r="C564">
            <v>14</v>
          </cell>
          <cell r="D564" t="str">
            <v>200210506</v>
          </cell>
        </row>
        <row r="565">
          <cell r="C565">
            <v>49</v>
          </cell>
          <cell r="D565" t="str">
            <v>200210601</v>
          </cell>
        </row>
        <row r="566">
          <cell r="C566">
            <v>10</v>
          </cell>
          <cell r="D566" t="str">
            <v>200210602</v>
          </cell>
        </row>
        <row r="567">
          <cell r="C567">
            <v>421</v>
          </cell>
          <cell r="D567" t="str">
            <v>200210701</v>
          </cell>
        </row>
        <row r="568">
          <cell r="C568">
            <v>15</v>
          </cell>
          <cell r="D568" t="str">
            <v>200210702</v>
          </cell>
        </row>
        <row r="569">
          <cell r="C569">
            <v>2810</v>
          </cell>
          <cell r="D569" t="str">
            <v>200210801</v>
          </cell>
        </row>
        <row r="570">
          <cell r="C570">
            <v>803</v>
          </cell>
          <cell r="D570" t="str">
            <v>200210802</v>
          </cell>
        </row>
        <row r="571">
          <cell r="C571">
            <v>1073</v>
          </cell>
          <cell r="D571" t="str">
            <v>200210902</v>
          </cell>
        </row>
        <row r="572">
          <cell r="C572">
            <v>5679</v>
          </cell>
          <cell r="D572" t="str">
            <v>200211102</v>
          </cell>
        </row>
        <row r="573">
          <cell r="C573">
            <v>26</v>
          </cell>
          <cell r="D573" t="str">
            <v>200211104</v>
          </cell>
        </row>
        <row r="574">
          <cell r="C574">
            <v>30</v>
          </cell>
          <cell r="D574" t="str">
            <v>200211107</v>
          </cell>
        </row>
        <row r="575">
          <cell r="C575">
            <v>20</v>
          </cell>
          <cell r="D575" t="str">
            <v>200211202</v>
          </cell>
        </row>
        <row r="576">
          <cell r="C576">
            <v>17</v>
          </cell>
          <cell r="D576" t="str">
            <v>200211203</v>
          </cell>
        </row>
        <row r="577">
          <cell r="C577">
            <v>577</v>
          </cell>
          <cell r="D577" t="str">
            <v>200211206</v>
          </cell>
        </row>
        <row r="578">
          <cell r="C578">
            <v>3</v>
          </cell>
          <cell r="D578" t="str">
            <v>200211207</v>
          </cell>
        </row>
        <row r="579">
          <cell r="C579">
            <v>56608</v>
          </cell>
          <cell r="D579" t="str">
            <v>200211301</v>
          </cell>
        </row>
        <row r="580">
          <cell r="C580">
            <v>122</v>
          </cell>
          <cell r="D580" t="str">
            <v>200211302</v>
          </cell>
        </row>
        <row r="581">
          <cell r="C581">
            <v>838</v>
          </cell>
          <cell r="D581" t="str">
            <v>200211305</v>
          </cell>
        </row>
        <row r="582">
          <cell r="C582">
            <v>120</v>
          </cell>
          <cell r="D582" t="str">
            <v>200211306</v>
          </cell>
        </row>
        <row r="583">
          <cell r="C583">
            <v>222</v>
          </cell>
          <cell r="D583" t="str">
            <v>200211402</v>
          </cell>
        </row>
        <row r="584">
          <cell r="C584">
            <v>65</v>
          </cell>
          <cell r="D584" t="str">
            <v>200211406</v>
          </cell>
        </row>
        <row r="585">
          <cell r="D585" t="str">
            <v>200211407</v>
          </cell>
        </row>
        <row r="586">
          <cell r="C586">
            <v>63</v>
          </cell>
          <cell r="D586" t="str">
            <v>200211502</v>
          </cell>
        </row>
        <row r="587">
          <cell r="C587">
            <v>1182</v>
          </cell>
          <cell r="D587" t="str">
            <v>200211505</v>
          </cell>
        </row>
        <row r="588">
          <cell r="C588">
            <v>16</v>
          </cell>
          <cell r="D588" t="str">
            <v>200211506</v>
          </cell>
        </row>
        <row r="589">
          <cell r="C589">
            <v>56</v>
          </cell>
          <cell r="D589" t="str">
            <v>200211601</v>
          </cell>
        </row>
        <row r="590">
          <cell r="C590">
            <v>10</v>
          </cell>
          <cell r="D590" t="str">
            <v>200211602</v>
          </cell>
        </row>
        <row r="591">
          <cell r="C591">
            <v>418</v>
          </cell>
          <cell r="D591" t="str">
            <v>200211701</v>
          </cell>
        </row>
        <row r="592">
          <cell r="C592">
            <v>15</v>
          </cell>
          <cell r="D592" t="str">
            <v>200211702</v>
          </cell>
        </row>
        <row r="593">
          <cell r="C593">
            <v>2805</v>
          </cell>
          <cell r="D593" t="str">
            <v>200211801</v>
          </cell>
        </row>
        <row r="594">
          <cell r="C594">
            <v>803</v>
          </cell>
          <cell r="D594" t="str">
            <v>200211802</v>
          </cell>
        </row>
        <row r="595">
          <cell r="C595">
            <v>1079</v>
          </cell>
          <cell r="D595" t="str">
            <v>200211902</v>
          </cell>
        </row>
        <row r="596">
          <cell r="C596">
            <v>5691</v>
          </cell>
          <cell r="D596" t="str">
            <v>200212102</v>
          </cell>
        </row>
        <row r="597">
          <cell r="C597">
            <v>26</v>
          </cell>
          <cell r="D597" t="str">
            <v>200212104</v>
          </cell>
        </row>
        <row r="598">
          <cell r="C598">
            <v>30</v>
          </cell>
          <cell r="D598" t="str">
            <v>200212107</v>
          </cell>
        </row>
        <row r="599">
          <cell r="C599">
            <v>20</v>
          </cell>
          <cell r="D599" t="str">
            <v>200212202</v>
          </cell>
        </row>
        <row r="600">
          <cell r="C600">
            <v>17</v>
          </cell>
          <cell r="D600" t="str">
            <v>200212203</v>
          </cell>
        </row>
        <row r="601">
          <cell r="C601">
            <v>576</v>
          </cell>
          <cell r="D601" t="str">
            <v>200212206</v>
          </cell>
        </row>
        <row r="602">
          <cell r="C602">
            <v>3</v>
          </cell>
          <cell r="D602" t="str">
            <v>200212207</v>
          </cell>
        </row>
        <row r="603">
          <cell r="C603">
            <v>56632</v>
          </cell>
          <cell r="D603" t="str">
            <v>200212301</v>
          </cell>
        </row>
        <row r="604">
          <cell r="C604">
            <v>123</v>
          </cell>
          <cell r="D604" t="str">
            <v>200212302</v>
          </cell>
        </row>
        <row r="605">
          <cell r="C605">
            <v>834</v>
          </cell>
          <cell r="D605" t="str">
            <v>200212305</v>
          </cell>
        </row>
        <row r="606">
          <cell r="C606">
            <v>121</v>
          </cell>
          <cell r="D606" t="str">
            <v>200212306</v>
          </cell>
        </row>
        <row r="607">
          <cell r="C607">
            <v>221</v>
          </cell>
          <cell r="D607" t="str">
            <v>200212402</v>
          </cell>
        </row>
        <row r="608">
          <cell r="C608">
            <v>65</v>
          </cell>
          <cell r="D608" t="str">
            <v>200212406</v>
          </cell>
        </row>
        <row r="609">
          <cell r="D609" t="str">
            <v>200212407</v>
          </cell>
        </row>
        <row r="610">
          <cell r="C610">
            <v>62</v>
          </cell>
          <cell r="D610" t="str">
            <v>200212502</v>
          </cell>
        </row>
        <row r="611">
          <cell r="C611">
            <v>1169</v>
          </cell>
          <cell r="D611" t="str">
            <v>200212505</v>
          </cell>
        </row>
        <row r="612">
          <cell r="C612">
            <v>16</v>
          </cell>
          <cell r="D612" t="str">
            <v>200212506</v>
          </cell>
        </row>
        <row r="613">
          <cell r="C613">
            <v>69</v>
          </cell>
          <cell r="D613" t="str">
            <v>200212601</v>
          </cell>
        </row>
        <row r="614">
          <cell r="C614">
            <v>10</v>
          </cell>
          <cell r="D614" t="str">
            <v>200212602</v>
          </cell>
        </row>
        <row r="615">
          <cell r="C615">
            <v>417</v>
          </cell>
          <cell r="D615" t="str">
            <v>200212701</v>
          </cell>
        </row>
        <row r="616">
          <cell r="C616">
            <v>15</v>
          </cell>
          <cell r="D616" t="str">
            <v>200212702</v>
          </cell>
        </row>
        <row r="617">
          <cell r="C617">
            <v>2803</v>
          </cell>
          <cell r="D617" t="str">
            <v>200212801</v>
          </cell>
        </row>
        <row r="618">
          <cell r="C618">
            <v>806</v>
          </cell>
          <cell r="D618" t="str">
            <v>200212802</v>
          </cell>
        </row>
        <row r="619">
          <cell r="C619">
            <v>1074</v>
          </cell>
          <cell r="D619" t="str">
            <v>200212902</v>
          </cell>
        </row>
        <row r="620">
          <cell r="C620">
            <v>4995</v>
          </cell>
          <cell r="D620" t="str">
            <v>200001102</v>
          </cell>
        </row>
        <row r="621">
          <cell r="D621" t="str">
            <v>200001102</v>
          </cell>
        </row>
        <row r="622">
          <cell r="C622">
            <v>29</v>
          </cell>
          <cell r="D622" t="str">
            <v>200001104</v>
          </cell>
        </row>
        <row r="623">
          <cell r="C623">
            <v>28</v>
          </cell>
          <cell r="D623" t="str">
            <v>200001107</v>
          </cell>
        </row>
        <row r="624">
          <cell r="D624" t="str">
            <v>200001108</v>
          </cell>
        </row>
        <row r="625">
          <cell r="C625">
            <v>17</v>
          </cell>
          <cell r="D625" t="str">
            <v>200001202</v>
          </cell>
        </row>
        <row r="626">
          <cell r="C626">
            <v>17</v>
          </cell>
          <cell r="D626" t="str">
            <v>200001203</v>
          </cell>
        </row>
        <row r="627">
          <cell r="C627">
            <v>570</v>
          </cell>
          <cell r="D627" t="str">
            <v>200001206</v>
          </cell>
        </row>
        <row r="628">
          <cell r="C628">
            <v>4</v>
          </cell>
          <cell r="D628" t="str">
            <v>200001207</v>
          </cell>
        </row>
        <row r="629">
          <cell r="C629">
            <v>55017</v>
          </cell>
          <cell r="D629" t="str">
            <v>200001301</v>
          </cell>
        </row>
        <row r="630">
          <cell r="D630" t="str">
            <v>200001301</v>
          </cell>
        </row>
        <row r="631">
          <cell r="D631" t="str">
            <v>200001301</v>
          </cell>
        </row>
        <row r="632">
          <cell r="C632">
            <v>114</v>
          </cell>
          <cell r="D632" t="str">
            <v>200001302</v>
          </cell>
        </row>
        <row r="633">
          <cell r="D633" t="str">
            <v>200001302</v>
          </cell>
        </row>
        <row r="634">
          <cell r="C634">
            <v>1201</v>
          </cell>
          <cell r="D634" t="str">
            <v>200001305</v>
          </cell>
        </row>
        <row r="635">
          <cell r="C635">
            <v>117</v>
          </cell>
          <cell r="D635" t="str">
            <v>200001306</v>
          </cell>
        </row>
        <row r="636">
          <cell r="C636">
            <v>230</v>
          </cell>
          <cell r="D636" t="str">
            <v>200001402</v>
          </cell>
        </row>
        <row r="637">
          <cell r="C637">
            <v>55</v>
          </cell>
          <cell r="D637" t="str">
            <v>200001406</v>
          </cell>
        </row>
        <row r="638">
          <cell r="C638">
            <v>66</v>
          </cell>
          <cell r="D638" t="str">
            <v>200001502</v>
          </cell>
        </row>
        <row r="639">
          <cell r="C639">
            <v>850</v>
          </cell>
          <cell r="D639" t="str">
            <v>200001505</v>
          </cell>
        </row>
        <row r="640">
          <cell r="C640">
            <v>10</v>
          </cell>
          <cell r="D640" t="str">
            <v>200001506</v>
          </cell>
        </row>
        <row r="641">
          <cell r="C641">
            <v>66</v>
          </cell>
          <cell r="D641" t="str">
            <v>200001601</v>
          </cell>
        </row>
        <row r="642">
          <cell r="C642">
            <v>11</v>
          </cell>
          <cell r="D642" t="str">
            <v>200001602</v>
          </cell>
        </row>
        <row r="643">
          <cell r="C643">
            <v>525</v>
          </cell>
          <cell r="D643" t="str">
            <v>200001701</v>
          </cell>
        </row>
        <row r="644">
          <cell r="C644">
            <v>18</v>
          </cell>
          <cell r="D644" t="str">
            <v>200001702</v>
          </cell>
        </row>
        <row r="645">
          <cell r="C645">
            <v>2693</v>
          </cell>
          <cell r="D645" t="str">
            <v>200001801</v>
          </cell>
        </row>
        <row r="646">
          <cell r="C646">
            <v>677</v>
          </cell>
          <cell r="D646" t="str">
            <v>200001802</v>
          </cell>
        </row>
        <row r="647">
          <cell r="C647">
            <v>1511</v>
          </cell>
          <cell r="D647" t="str">
            <v>200001902</v>
          </cell>
        </row>
        <row r="648">
          <cell r="C648">
            <v>4996</v>
          </cell>
          <cell r="D648" t="str">
            <v>200002102</v>
          </cell>
        </row>
        <row r="649">
          <cell r="C649">
            <v>29</v>
          </cell>
          <cell r="D649" t="str">
            <v>200002104</v>
          </cell>
        </row>
        <row r="650">
          <cell r="C650">
            <v>28</v>
          </cell>
          <cell r="D650" t="str">
            <v>200002107</v>
          </cell>
        </row>
        <row r="651">
          <cell r="C651">
            <v>17</v>
          </cell>
          <cell r="D651" t="str">
            <v>200002202</v>
          </cell>
        </row>
        <row r="652">
          <cell r="C652">
            <v>17</v>
          </cell>
          <cell r="D652" t="str">
            <v>200002203</v>
          </cell>
        </row>
        <row r="653">
          <cell r="C653">
            <v>572</v>
          </cell>
          <cell r="D653" t="str">
            <v>200002206</v>
          </cell>
        </row>
        <row r="654">
          <cell r="C654">
            <v>4</v>
          </cell>
          <cell r="D654" t="str">
            <v>200002207</v>
          </cell>
        </row>
        <row r="655">
          <cell r="C655">
            <v>55032</v>
          </cell>
          <cell r="D655" t="str">
            <v>200002301</v>
          </cell>
        </row>
        <row r="656">
          <cell r="D656" t="str">
            <v>200002301</v>
          </cell>
        </row>
        <row r="657">
          <cell r="C657">
            <v>114</v>
          </cell>
          <cell r="D657" t="str">
            <v>200002302</v>
          </cell>
        </row>
        <row r="658">
          <cell r="C658">
            <v>1194</v>
          </cell>
          <cell r="D658" t="str">
            <v>200002305</v>
          </cell>
        </row>
        <row r="659">
          <cell r="C659">
            <v>117</v>
          </cell>
          <cell r="D659" t="str">
            <v>200002306</v>
          </cell>
        </row>
        <row r="660">
          <cell r="C660">
            <v>230</v>
          </cell>
          <cell r="D660" t="str">
            <v>200002402</v>
          </cell>
        </row>
        <row r="661">
          <cell r="C661">
            <v>55</v>
          </cell>
          <cell r="D661" t="str">
            <v>200002406</v>
          </cell>
        </row>
        <row r="662">
          <cell r="C662">
            <v>66</v>
          </cell>
          <cell r="D662" t="str">
            <v>200002502</v>
          </cell>
        </row>
        <row r="663">
          <cell r="C663">
            <v>854</v>
          </cell>
          <cell r="D663" t="str">
            <v>200002505</v>
          </cell>
        </row>
        <row r="664">
          <cell r="C664">
            <v>10</v>
          </cell>
          <cell r="D664" t="str">
            <v>200002506</v>
          </cell>
        </row>
        <row r="665">
          <cell r="C665">
            <v>66</v>
          </cell>
          <cell r="D665" t="str">
            <v>200002601</v>
          </cell>
        </row>
        <row r="666">
          <cell r="C666">
            <v>11</v>
          </cell>
          <cell r="D666" t="str">
            <v>200002602</v>
          </cell>
        </row>
        <row r="667">
          <cell r="C667">
            <v>522</v>
          </cell>
          <cell r="D667" t="str">
            <v>200002701</v>
          </cell>
        </row>
        <row r="668">
          <cell r="C668">
            <v>18</v>
          </cell>
          <cell r="D668" t="str">
            <v>200002702</v>
          </cell>
        </row>
        <row r="669">
          <cell r="C669">
            <v>2693</v>
          </cell>
          <cell r="D669" t="str">
            <v>200002801</v>
          </cell>
        </row>
        <row r="670">
          <cell r="C670">
            <v>677</v>
          </cell>
          <cell r="D670" t="str">
            <v>200002802</v>
          </cell>
        </row>
        <row r="671">
          <cell r="C671">
            <v>1510</v>
          </cell>
          <cell r="D671" t="str">
            <v>200002902</v>
          </cell>
        </row>
        <row r="672">
          <cell r="C672">
            <v>4998</v>
          </cell>
          <cell r="D672" t="str">
            <v>200003102</v>
          </cell>
        </row>
        <row r="673">
          <cell r="D673" t="str">
            <v>200003102</v>
          </cell>
        </row>
        <row r="674">
          <cell r="C674">
            <v>29</v>
          </cell>
          <cell r="D674" t="str">
            <v>200003104</v>
          </cell>
        </row>
        <row r="675">
          <cell r="C675">
            <v>27</v>
          </cell>
          <cell r="D675" t="str">
            <v>200003107</v>
          </cell>
        </row>
        <row r="676">
          <cell r="D676" t="str">
            <v>200003108</v>
          </cell>
        </row>
        <row r="677">
          <cell r="C677">
            <v>17</v>
          </cell>
          <cell r="D677" t="str">
            <v>200003202</v>
          </cell>
        </row>
        <row r="678">
          <cell r="C678">
            <v>16</v>
          </cell>
          <cell r="D678" t="str">
            <v>200003203</v>
          </cell>
        </row>
        <row r="679">
          <cell r="C679">
            <v>572</v>
          </cell>
          <cell r="D679" t="str">
            <v>200003206</v>
          </cell>
        </row>
        <row r="680">
          <cell r="C680">
            <v>4</v>
          </cell>
          <cell r="D680" t="str">
            <v>200003207</v>
          </cell>
        </row>
        <row r="681">
          <cell r="C681">
            <v>55029</v>
          </cell>
          <cell r="D681" t="str">
            <v>200003301</v>
          </cell>
        </row>
        <row r="682">
          <cell r="D682" t="str">
            <v>200003301</v>
          </cell>
        </row>
        <row r="683">
          <cell r="C683">
            <v>116</v>
          </cell>
          <cell r="D683" t="str">
            <v>200003302</v>
          </cell>
        </row>
        <row r="684">
          <cell r="D684" t="str">
            <v>200003302</v>
          </cell>
        </row>
        <row r="685">
          <cell r="C685">
            <v>1179</v>
          </cell>
          <cell r="D685" t="str">
            <v>200003305</v>
          </cell>
        </row>
        <row r="686">
          <cell r="C686">
            <v>115</v>
          </cell>
          <cell r="D686" t="str">
            <v>200003306</v>
          </cell>
        </row>
        <row r="687">
          <cell r="C687">
            <v>229</v>
          </cell>
          <cell r="D687" t="str">
            <v>200003402</v>
          </cell>
        </row>
        <row r="688">
          <cell r="C688">
            <v>55</v>
          </cell>
          <cell r="D688" t="str">
            <v>200003406</v>
          </cell>
        </row>
        <row r="689">
          <cell r="C689">
            <v>66</v>
          </cell>
          <cell r="D689" t="str">
            <v>200003502</v>
          </cell>
        </row>
        <row r="690">
          <cell r="C690">
            <v>864</v>
          </cell>
          <cell r="D690" t="str">
            <v>200003505</v>
          </cell>
        </row>
        <row r="691">
          <cell r="C691">
            <v>10</v>
          </cell>
          <cell r="D691" t="str">
            <v>200003506</v>
          </cell>
        </row>
        <row r="692">
          <cell r="C692">
            <v>66</v>
          </cell>
          <cell r="D692" t="str">
            <v>200003601</v>
          </cell>
        </row>
        <row r="693">
          <cell r="C693">
            <v>11</v>
          </cell>
          <cell r="D693" t="str">
            <v>200003602</v>
          </cell>
        </row>
        <row r="694">
          <cell r="C694">
            <v>520</v>
          </cell>
          <cell r="D694" t="str">
            <v>200003701</v>
          </cell>
        </row>
        <row r="695">
          <cell r="C695">
            <v>19</v>
          </cell>
          <cell r="D695" t="str">
            <v>200003702</v>
          </cell>
        </row>
        <row r="696">
          <cell r="C696">
            <v>2691</v>
          </cell>
          <cell r="D696" t="str">
            <v>200003801</v>
          </cell>
        </row>
        <row r="697">
          <cell r="C697">
            <v>677</v>
          </cell>
          <cell r="D697" t="str">
            <v>200003802</v>
          </cell>
        </row>
        <row r="698">
          <cell r="C698">
            <v>1502</v>
          </cell>
          <cell r="D698" t="str">
            <v>200003902</v>
          </cell>
        </row>
        <row r="699">
          <cell r="D699" t="str">
            <v>200004101</v>
          </cell>
        </row>
        <row r="700">
          <cell r="C700">
            <v>5010</v>
          </cell>
          <cell r="D700" t="str">
            <v>200004102</v>
          </cell>
        </row>
        <row r="701">
          <cell r="C701">
            <v>29</v>
          </cell>
          <cell r="D701" t="str">
            <v>200004104</v>
          </cell>
        </row>
        <row r="702">
          <cell r="C702">
            <v>27</v>
          </cell>
          <cell r="D702" t="str">
            <v>200004107</v>
          </cell>
        </row>
        <row r="703">
          <cell r="D703" t="str">
            <v>200004108</v>
          </cell>
        </row>
        <row r="704">
          <cell r="C704">
            <v>17</v>
          </cell>
          <cell r="D704" t="str">
            <v>200004202</v>
          </cell>
        </row>
        <row r="705">
          <cell r="C705">
            <v>16</v>
          </cell>
          <cell r="D705" t="str">
            <v>200004203</v>
          </cell>
        </row>
        <row r="706">
          <cell r="C706">
            <v>572</v>
          </cell>
          <cell r="D706" t="str">
            <v>200004206</v>
          </cell>
        </row>
        <row r="707">
          <cell r="C707">
            <v>4</v>
          </cell>
          <cell r="D707" t="str">
            <v>200004207</v>
          </cell>
        </row>
        <row r="708">
          <cell r="C708">
            <v>55057</v>
          </cell>
          <cell r="D708" t="str">
            <v>200004301</v>
          </cell>
        </row>
        <row r="709">
          <cell r="C709">
            <v>117</v>
          </cell>
          <cell r="D709" t="str">
            <v>200004302</v>
          </cell>
        </row>
        <row r="710">
          <cell r="C710">
            <v>1171</v>
          </cell>
          <cell r="D710" t="str">
            <v>200004305</v>
          </cell>
        </row>
        <row r="711">
          <cell r="C711">
            <v>115</v>
          </cell>
          <cell r="D711" t="str">
            <v>200004306</v>
          </cell>
        </row>
        <row r="712">
          <cell r="C712">
            <v>229</v>
          </cell>
          <cell r="D712" t="str">
            <v>200004402</v>
          </cell>
        </row>
        <row r="713">
          <cell r="C713">
            <v>55</v>
          </cell>
          <cell r="D713" t="str">
            <v>200004406</v>
          </cell>
        </row>
        <row r="714">
          <cell r="C714">
            <v>66</v>
          </cell>
          <cell r="D714" t="str">
            <v>200004502</v>
          </cell>
        </row>
        <row r="715">
          <cell r="C715">
            <v>875</v>
          </cell>
          <cell r="D715" t="str">
            <v>200004505</v>
          </cell>
        </row>
        <row r="716">
          <cell r="C716">
            <v>10</v>
          </cell>
          <cell r="D716" t="str">
            <v>200004506</v>
          </cell>
        </row>
        <row r="717">
          <cell r="C717">
            <v>64</v>
          </cell>
          <cell r="D717" t="str">
            <v>200004601</v>
          </cell>
        </row>
        <row r="718">
          <cell r="C718">
            <v>11</v>
          </cell>
          <cell r="D718" t="str">
            <v>200004602</v>
          </cell>
        </row>
        <row r="719">
          <cell r="C719">
            <v>515</v>
          </cell>
          <cell r="D719" t="str">
            <v>200004701</v>
          </cell>
        </row>
        <row r="720">
          <cell r="C720">
            <v>19</v>
          </cell>
          <cell r="D720" t="str">
            <v>200004702</v>
          </cell>
        </row>
        <row r="721">
          <cell r="C721">
            <v>2691</v>
          </cell>
          <cell r="D721" t="str">
            <v>200004801</v>
          </cell>
        </row>
        <row r="722">
          <cell r="C722">
            <v>677</v>
          </cell>
          <cell r="D722" t="str">
            <v>200004802</v>
          </cell>
        </row>
        <row r="723">
          <cell r="C723">
            <v>1506</v>
          </cell>
          <cell r="D723" t="str">
            <v>200004902</v>
          </cell>
        </row>
        <row r="724">
          <cell r="C724">
            <v>5011</v>
          </cell>
          <cell r="D724" t="str">
            <v>200005102</v>
          </cell>
        </row>
        <row r="725">
          <cell r="D725" t="str">
            <v>200005102</v>
          </cell>
        </row>
        <row r="726">
          <cell r="C726">
            <v>29</v>
          </cell>
          <cell r="D726" t="str">
            <v>200005104</v>
          </cell>
        </row>
        <row r="727">
          <cell r="C727">
            <v>27</v>
          </cell>
          <cell r="D727" t="str">
            <v>200005107</v>
          </cell>
        </row>
        <row r="728">
          <cell r="D728" t="str">
            <v>200005108</v>
          </cell>
        </row>
        <row r="729">
          <cell r="D729" t="str">
            <v>200005182</v>
          </cell>
        </row>
        <row r="730">
          <cell r="C730">
            <v>17</v>
          </cell>
          <cell r="D730" t="str">
            <v>200005202</v>
          </cell>
        </row>
        <row r="731">
          <cell r="C731">
            <v>16</v>
          </cell>
          <cell r="D731" t="str">
            <v>200005203</v>
          </cell>
        </row>
        <row r="732">
          <cell r="C732">
            <v>574</v>
          </cell>
          <cell r="D732" t="str">
            <v>200005206</v>
          </cell>
        </row>
        <row r="733">
          <cell r="C733">
            <v>4</v>
          </cell>
          <cell r="D733" t="str">
            <v>200005207</v>
          </cell>
        </row>
        <row r="734">
          <cell r="C734">
            <v>55070</v>
          </cell>
          <cell r="D734" t="str">
            <v>200005301</v>
          </cell>
        </row>
        <row r="735">
          <cell r="D735" t="str">
            <v>200005301</v>
          </cell>
        </row>
        <row r="736">
          <cell r="C736">
            <v>117</v>
          </cell>
          <cell r="D736" t="str">
            <v>200005302</v>
          </cell>
        </row>
        <row r="737">
          <cell r="D737" t="str">
            <v>200005302</v>
          </cell>
        </row>
        <row r="738">
          <cell r="C738">
            <v>1152</v>
          </cell>
          <cell r="D738" t="str">
            <v>200005305</v>
          </cell>
        </row>
        <row r="739">
          <cell r="C739">
            <v>115</v>
          </cell>
          <cell r="D739" t="str">
            <v>200005306</v>
          </cell>
        </row>
        <row r="740">
          <cell r="D740" t="str">
            <v>200005381</v>
          </cell>
        </row>
        <row r="741">
          <cell r="C741">
            <v>229</v>
          </cell>
          <cell r="D741" t="str">
            <v>200005402</v>
          </cell>
        </row>
        <row r="742">
          <cell r="C742">
            <v>55</v>
          </cell>
          <cell r="D742" t="str">
            <v>200005406</v>
          </cell>
        </row>
        <row r="743">
          <cell r="C743">
            <v>67</v>
          </cell>
          <cell r="D743" t="str">
            <v>200005502</v>
          </cell>
        </row>
        <row r="744">
          <cell r="C744">
            <v>892</v>
          </cell>
          <cell r="D744" t="str">
            <v>200005505</v>
          </cell>
        </row>
        <row r="745">
          <cell r="C745">
            <v>10</v>
          </cell>
          <cell r="D745" t="str">
            <v>200005506</v>
          </cell>
        </row>
        <row r="746">
          <cell r="C746">
            <v>64</v>
          </cell>
          <cell r="D746" t="str">
            <v>200005601</v>
          </cell>
        </row>
        <row r="747">
          <cell r="C747">
            <v>11</v>
          </cell>
          <cell r="D747" t="str">
            <v>200005602</v>
          </cell>
        </row>
        <row r="748">
          <cell r="C748">
            <v>513</v>
          </cell>
          <cell r="D748" t="str">
            <v>200005701</v>
          </cell>
        </row>
        <row r="749">
          <cell r="C749">
            <v>19</v>
          </cell>
          <cell r="D749" t="str">
            <v>200005702</v>
          </cell>
        </row>
        <row r="750">
          <cell r="C750">
            <v>2692</v>
          </cell>
          <cell r="D750" t="str">
            <v>200005801</v>
          </cell>
        </row>
        <row r="751">
          <cell r="C751">
            <v>677</v>
          </cell>
          <cell r="D751" t="str">
            <v>200005802</v>
          </cell>
        </row>
        <row r="752">
          <cell r="C752">
            <v>1506</v>
          </cell>
          <cell r="D752" t="str">
            <v>200005902</v>
          </cell>
        </row>
        <row r="753">
          <cell r="C753">
            <v>5008</v>
          </cell>
          <cell r="D753" t="str">
            <v>200006102</v>
          </cell>
        </row>
        <row r="754">
          <cell r="D754" t="str">
            <v>200006102</v>
          </cell>
        </row>
        <row r="755">
          <cell r="C755">
            <v>29</v>
          </cell>
          <cell r="D755" t="str">
            <v>200006104</v>
          </cell>
        </row>
        <row r="756">
          <cell r="C756">
            <v>28</v>
          </cell>
          <cell r="D756" t="str">
            <v>200006107</v>
          </cell>
        </row>
        <row r="757">
          <cell r="D757" t="str">
            <v>200006108</v>
          </cell>
        </row>
        <row r="758">
          <cell r="C758">
            <v>13</v>
          </cell>
          <cell r="D758" t="str">
            <v>200006182</v>
          </cell>
        </row>
        <row r="759">
          <cell r="C759">
            <v>17</v>
          </cell>
          <cell r="D759" t="str">
            <v>200006202</v>
          </cell>
        </row>
        <row r="760">
          <cell r="C760">
            <v>16</v>
          </cell>
          <cell r="D760" t="str">
            <v>200006203</v>
          </cell>
        </row>
        <row r="761">
          <cell r="C761">
            <v>571</v>
          </cell>
          <cell r="D761" t="str">
            <v>200006206</v>
          </cell>
        </row>
        <row r="762">
          <cell r="C762">
            <v>2</v>
          </cell>
          <cell r="D762" t="str">
            <v>200006207</v>
          </cell>
        </row>
        <row r="763">
          <cell r="C763">
            <v>2</v>
          </cell>
          <cell r="D763" t="str">
            <v>200006287</v>
          </cell>
        </row>
        <row r="764">
          <cell r="C764">
            <v>55120</v>
          </cell>
          <cell r="D764" t="str">
            <v>200006301</v>
          </cell>
        </row>
        <row r="765">
          <cell r="D765" t="str">
            <v>200006301</v>
          </cell>
        </row>
        <row r="766">
          <cell r="C766">
            <v>116</v>
          </cell>
          <cell r="D766" t="str">
            <v>200006302</v>
          </cell>
        </row>
        <row r="767">
          <cell r="D767" t="str">
            <v>200006302</v>
          </cell>
        </row>
        <row r="768">
          <cell r="C768">
            <v>1137</v>
          </cell>
          <cell r="D768" t="str">
            <v>200006305</v>
          </cell>
        </row>
        <row r="769">
          <cell r="C769">
            <v>115</v>
          </cell>
          <cell r="D769" t="str">
            <v>200006306</v>
          </cell>
        </row>
        <row r="770">
          <cell r="C770">
            <v>9</v>
          </cell>
          <cell r="D770" t="str">
            <v>200006381</v>
          </cell>
        </row>
        <row r="771">
          <cell r="C771">
            <v>227</v>
          </cell>
          <cell r="D771" t="str">
            <v>200006402</v>
          </cell>
        </row>
        <row r="772">
          <cell r="C772">
            <v>55</v>
          </cell>
          <cell r="D772" t="str">
            <v>200006406</v>
          </cell>
        </row>
        <row r="773">
          <cell r="C773">
            <v>66</v>
          </cell>
          <cell r="D773" t="str">
            <v>200006502</v>
          </cell>
        </row>
        <row r="774">
          <cell r="C774">
            <v>900</v>
          </cell>
          <cell r="D774" t="str">
            <v>200006505</v>
          </cell>
        </row>
        <row r="775">
          <cell r="C775">
            <v>10</v>
          </cell>
          <cell r="D775" t="str">
            <v>200006506</v>
          </cell>
        </row>
        <row r="776">
          <cell r="C776">
            <v>64</v>
          </cell>
          <cell r="D776" t="str">
            <v>200006601</v>
          </cell>
        </row>
        <row r="777">
          <cell r="C777">
            <v>11</v>
          </cell>
          <cell r="D777" t="str">
            <v>200006602</v>
          </cell>
        </row>
        <row r="778">
          <cell r="C778">
            <v>507</v>
          </cell>
          <cell r="D778" t="str">
            <v>200006701</v>
          </cell>
        </row>
        <row r="779">
          <cell r="C779">
            <v>19</v>
          </cell>
          <cell r="D779" t="str">
            <v>200006702</v>
          </cell>
        </row>
        <row r="780">
          <cell r="C780">
            <v>2689</v>
          </cell>
          <cell r="D780" t="str">
            <v>200006801</v>
          </cell>
        </row>
        <row r="781">
          <cell r="C781">
            <v>678</v>
          </cell>
          <cell r="D781" t="str">
            <v>200006802</v>
          </cell>
        </row>
        <row r="782">
          <cell r="C782">
            <v>1507</v>
          </cell>
          <cell r="D782" t="str">
            <v>200006902</v>
          </cell>
        </row>
        <row r="783">
          <cell r="C783">
            <v>5009</v>
          </cell>
          <cell r="D783" t="str">
            <v>200007102</v>
          </cell>
        </row>
        <row r="784">
          <cell r="D784" t="str">
            <v>200007102</v>
          </cell>
        </row>
        <row r="785">
          <cell r="C785">
            <v>29</v>
          </cell>
          <cell r="D785" t="str">
            <v>200007104</v>
          </cell>
        </row>
        <row r="786">
          <cell r="C786">
            <v>28</v>
          </cell>
          <cell r="D786" t="str">
            <v>200007107</v>
          </cell>
        </row>
        <row r="787">
          <cell r="D787" t="str">
            <v>200007108</v>
          </cell>
        </row>
        <row r="788">
          <cell r="C788">
            <v>15</v>
          </cell>
          <cell r="D788" t="str">
            <v>200007182</v>
          </cell>
        </row>
        <row r="789">
          <cell r="C789">
            <v>17</v>
          </cell>
          <cell r="D789" t="str">
            <v>200007202</v>
          </cell>
        </row>
        <row r="790">
          <cell r="C790">
            <v>16</v>
          </cell>
          <cell r="D790" t="str">
            <v>200007203</v>
          </cell>
        </row>
        <row r="791">
          <cell r="C791">
            <v>569</v>
          </cell>
          <cell r="D791" t="str">
            <v>200007206</v>
          </cell>
        </row>
        <row r="792">
          <cell r="C792">
            <v>3</v>
          </cell>
          <cell r="D792" t="str">
            <v>200007207</v>
          </cell>
        </row>
        <row r="793">
          <cell r="C793">
            <v>1</v>
          </cell>
          <cell r="D793" t="str">
            <v>200007287</v>
          </cell>
        </row>
        <row r="794">
          <cell r="C794">
            <v>55110</v>
          </cell>
          <cell r="D794" t="str">
            <v>200007301</v>
          </cell>
        </row>
        <row r="795">
          <cell r="D795" t="str">
            <v>200007301</v>
          </cell>
        </row>
        <row r="796">
          <cell r="C796">
            <v>116</v>
          </cell>
          <cell r="D796" t="str">
            <v>200007302</v>
          </cell>
        </row>
        <row r="797">
          <cell r="D797" t="str">
            <v>200007302</v>
          </cell>
        </row>
        <row r="798">
          <cell r="C798">
            <v>1121</v>
          </cell>
          <cell r="D798" t="str">
            <v>200007305</v>
          </cell>
        </row>
        <row r="799">
          <cell r="C799">
            <v>116</v>
          </cell>
          <cell r="D799" t="str">
            <v>200007306</v>
          </cell>
        </row>
        <row r="800">
          <cell r="C800">
            <v>13</v>
          </cell>
          <cell r="D800" t="str">
            <v>200007381</v>
          </cell>
        </row>
        <row r="801">
          <cell r="C801">
            <v>226</v>
          </cell>
          <cell r="D801" t="str">
            <v>200007402</v>
          </cell>
        </row>
        <row r="802">
          <cell r="C802">
            <v>55</v>
          </cell>
          <cell r="D802" t="str">
            <v>200007406</v>
          </cell>
        </row>
        <row r="803">
          <cell r="D803" t="str">
            <v>200007406</v>
          </cell>
        </row>
        <row r="804">
          <cell r="C804">
            <v>67</v>
          </cell>
          <cell r="D804" t="str">
            <v>200007502</v>
          </cell>
        </row>
        <row r="805">
          <cell r="C805">
            <v>919</v>
          </cell>
          <cell r="D805" t="str">
            <v>200007505</v>
          </cell>
        </row>
        <row r="806">
          <cell r="C806">
            <v>10</v>
          </cell>
          <cell r="D806" t="str">
            <v>200007506</v>
          </cell>
        </row>
        <row r="807">
          <cell r="C807">
            <v>62</v>
          </cell>
          <cell r="D807" t="str">
            <v>200007601</v>
          </cell>
        </row>
        <row r="808">
          <cell r="C808">
            <v>11</v>
          </cell>
          <cell r="D808" t="str">
            <v>200007602</v>
          </cell>
        </row>
        <row r="809">
          <cell r="C809">
            <v>502</v>
          </cell>
          <cell r="D809" t="str">
            <v>200007701</v>
          </cell>
        </row>
        <row r="810">
          <cell r="C810">
            <v>16</v>
          </cell>
          <cell r="D810" t="str">
            <v>200007702</v>
          </cell>
        </row>
        <row r="811">
          <cell r="C811">
            <v>2682</v>
          </cell>
          <cell r="D811" t="str">
            <v>200007801</v>
          </cell>
        </row>
        <row r="812">
          <cell r="C812">
            <v>677</v>
          </cell>
          <cell r="D812" t="str">
            <v>200007802</v>
          </cell>
        </row>
        <row r="813">
          <cell r="C813">
            <v>1501</v>
          </cell>
          <cell r="D813" t="str">
            <v>200007902</v>
          </cell>
        </row>
        <row r="814">
          <cell r="C814">
            <v>5024</v>
          </cell>
          <cell r="D814" t="str">
            <v>200008102</v>
          </cell>
        </row>
        <row r="815">
          <cell r="C815">
            <v>29</v>
          </cell>
          <cell r="D815" t="str">
            <v>200008104</v>
          </cell>
        </row>
        <row r="816">
          <cell r="C816">
            <v>28</v>
          </cell>
          <cell r="D816" t="str">
            <v>200008107</v>
          </cell>
        </row>
        <row r="817">
          <cell r="C817">
            <v>11</v>
          </cell>
          <cell r="D817" t="str">
            <v>200008182</v>
          </cell>
        </row>
        <row r="818">
          <cell r="C818">
            <v>17</v>
          </cell>
          <cell r="D818" t="str">
            <v>200008202</v>
          </cell>
        </row>
        <row r="819">
          <cell r="C819">
            <v>16</v>
          </cell>
          <cell r="D819" t="str">
            <v>200008203</v>
          </cell>
        </row>
        <row r="820">
          <cell r="C820">
            <v>570</v>
          </cell>
          <cell r="D820" t="str">
            <v>200008206</v>
          </cell>
        </row>
        <row r="821">
          <cell r="C821">
            <v>4</v>
          </cell>
          <cell r="D821" t="str">
            <v>200008207</v>
          </cell>
        </row>
        <row r="822">
          <cell r="C822">
            <v>1</v>
          </cell>
          <cell r="D822" t="str">
            <v>200008287</v>
          </cell>
        </row>
        <row r="823">
          <cell r="C823">
            <v>55195</v>
          </cell>
          <cell r="D823" t="str">
            <v>200008301</v>
          </cell>
        </row>
        <row r="824">
          <cell r="C824">
            <v>117</v>
          </cell>
          <cell r="D824" t="str">
            <v>200008302</v>
          </cell>
        </row>
        <row r="825">
          <cell r="C825">
            <v>1095</v>
          </cell>
          <cell r="D825" t="str">
            <v>200008305</v>
          </cell>
        </row>
        <row r="826">
          <cell r="C826">
            <v>115</v>
          </cell>
          <cell r="D826" t="str">
            <v>200008306</v>
          </cell>
        </row>
        <row r="827">
          <cell r="C827">
            <v>3</v>
          </cell>
          <cell r="D827" t="str">
            <v>200008381</v>
          </cell>
        </row>
        <row r="828">
          <cell r="C828">
            <v>225</v>
          </cell>
          <cell r="D828" t="str">
            <v>200008402</v>
          </cell>
        </row>
        <row r="829">
          <cell r="C829">
            <v>57</v>
          </cell>
          <cell r="D829" t="str">
            <v>200008406</v>
          </cell>
        </row>
        <row r="830">
          <cell r="D830" t="str">
            <v>200008482</v>
          </cell>
        </row>
        <row r="831">
          <cell r="C831">
            <v>66</v>
          </cell>
          <cell r="D831" t="str">
            <v>200008502</v>
          </cell>
        </row>
        <row r="832">
          <cell r="C832">
            <v>940</v>
          </cell>
          <cell r="D832" t="str">
            <v>200008505</v>
          </cell>
        </row>
        <row r="833">
          <cell r="C833">
            <v>10</v>
          </cell>
          <cell r="D833" t="str">
            <v>200008506</v>
          </cell>
        </row>
        <row r="834">
          <cell r="C834">
            <v>61</v>
          </cell>
          <cell r="D834" t="str">
            <v>200008601</v>
          </cell>
        </row>
        <row r="835">
          <cell r="C835">
            <v>11</v>
          </cell>
          <cell r="D835" t="str">
            <v>200008602</v>
          </cell>
        </row>
        <row r="836">
          <cell r="C836">
            <v>499</v>
          </cell>
          <cell r="D836" t="str">
            <v>200008701</v>
          </cell>
        </row>
        <row r="837">
          <cell r="C837">
            <v>16</v>
          </cell>
          <cell r="D837" t="str">
            <v>200008702</v>
          </cell>
        </row>
        <row r="838">
          <cell r="C838">
            <v>4</v>
          </cell>
          <cell r="D838" t="str">
            <v>200008782</v>
          </cell>
        </row>
        <row r="839">
          <cell r="C839">
            <v>2760</v>
          </cell>
          <cell r="D839" t="str">
            <v>200008801</v>
          </cell>
        </row>
        <row r="840">
          <cell r="C840">
            <v>672</v>
          </cell>
          <cell r="D840" t="str">
            <v>200008802</v>
          </cell>
        </row>
        <row r="841">
          <cell r="C841">
            <v>1510</v>
          </cell>
          <cell r="D841" t="str">
            <v>200008902</v>
          </cell>
        </row>
        <row r="842">
          <cell r="C842">
            <v>5037</v>
          </cell>
          <cell r="D842" t="str">
            <v>200009102</v>
          </cell>
        </row>
        <row r="843">
          <cell r="D843" t="str">
            <v>200009102</v>
          </cell>
        </row>
        <row r="844">
          <cell r="C844">
            <v>1</v>
          </cell>
          <cell r="D844" t="str">
            <v>200009103</v>
          </cell>
        </row>
        <row r="845">
          <cell r="C845">
            <v>29</v>
          </cell>
          <cell r="D845" t="str">
            <v>200009104</v>
          </cell>
        </row>
        <row r="846">
          <cell r="C846">
            <v>28</v>
          </cell>
          <cell r="D846" t="str">
            <v>200009107</v>
          </cell>
        </row>
        <row r="847">
          <cell r="D847" t="str">
            <v>200009108</v>
          </cell>
        </row>
        <row r="848">
          <cell r="C848">
            <v>1</v>
          </cell>
          <cell r="D848" t="str">
            <v>200009182</v>
          </cell>
        </row>
        <row r="849">
          <cell r="C849">
            <v>17</v>
          </cell>
          <cell r="D849" t="str">
            <v>200009202</v>
          </cell>
        </row>
        <row r="850">
          <cell r="C850">
            <v>16</v>
          </cell>
          <cell r="D850" t="str">
            <v>200009203</v>
          </cell>
        </row>
        <row r="851">
          <cell r="C851">
            <v>567</v>
          </cell>
          <cell r="D851" t="str">
            <v>200009206</v>
          </cell>
        </row>
        <row r="852">
          <cell r="C852">
            <v>4</v>
          </cell>
          <cell r="D852" t="str">
            <v>200009207</v>
          </cell>
        </row>
        <row r="853">
          <cell r="D853" t="str">
            <v>200009207</v>
          </cell>
        </row>
        <row r="854">
          <cell r="D854" t="str">
            <v>200009287</v>
          </cell>
        </row>
        <row r="855">
          <cell r="C855">
            <v>55245</v>
          </cell>
          <cell r="D855" t="str">
            <v>200009301</v>
          </cell>
        </row>
        <row r="856">
          <cell r="D856" t="str">
            <v>200009301</v>
          </cell>
        </row>
        <row r="857">
          <cell r="C857">
            <v>117</v>
          </cell>
          <cell r="D857" t="str">
            <v>200009302</v>
          </cell>
        </row>
        <row r="858">
          <cell r="D858" t="str">
            <v>200009302</v>
          </cell>
        </row>
        <row r="859">
          <cell r="C859">
            <v>1071</v>
          </cell>
          <cell r="D859" t="str">
            <v>200009305</v>
          </cell>
        </row>
        <row r="860">
          <cell r="C860">
            <v>115</v>
          </cell>
          <cell r="D860" t="str">
            <v>200009306</v>
          </cell>
        </row>
        <row r="861">
          <cell r="C861">
            <v>1</v>
          </cell>
          <cell r="D861" t="str">
            <v>200009382</v>
          </cell>
        </row>
        <row r="862">
          <cell r="C862">
            <v>227</v>
          </cell>
          <cell r="D862" t="str">
            <v>200009402</v>
          </cell>
        </row>
        <row r="863">
          <cell r="C863">
            <v>57</v>
          </cell>
          <cell r="D863" t="str">
            <v>200009406</v>
          </cell>
        </row>
        <row r="864">
          <cell r="C864">
            <v>1</v>
          </cell>
          <cell r="D864" t="str">
            <v>200009482</v>
          </cell>
        </row>
        <row r="865">
          <cell r="C865">
            <v>65</v>
          </cell>
          <cell r="D865" t="str">
            <v>200009502</v>
          </cell>
        </row>
        <row r="866">
          <cell r="C866">
            <v>970</v>
          </cell>
          <cell r="D866" t="str">
            <v>200009505</v>
          </cell>
        </row>
        <row r="867">
          <cell r="C867">
            <v>10</v>
          </cell>
          <cell r="D867" t="str">
            <v>200009506</v>
          </cell>
        </row>
        <row r="868">
          <cell r="C868">
            <v>61</v>
          </cell>
          <cell r="D868" t="str">
            <v>200009601</v>
          </cell>
        </row>
        <row r="869">
          <cell r="C869">
            <v>11</v>
          </cell>
          <cell r="D869" t="str">
            <v>200009602</v>
          </cell>
        </row>
        <row r="870">
          <cell r="C870">
            <v>493</v>
          </cell>
          <cell r="D870" t="str">
            <v>200009701</v>
          </cell>
        </row>
        <row r="871">
          <cell r="C871">
            <v>17</v>
          </cell>
          <cell r="D871" t="str">
            <v>200009702</v>
          </cell>
        </row>
        <row r="872">
          <cell r="D872" t="str">
            <v>200009782</v>
          </cell>
        </row>
        <row r="873">
          <cell r="C873">
            <v>2760</v>
          </cell>
          <cell r="D873" t="str">
            <v>200009801</v>
          </cell>
        </row>
        <row r="874">
          <cell r="C874">
            <v>670</v>
          </cell>
          <cell r="D874" t="str">
            <v>200009802</v>
          </cell>
        </row>
        <row r="875">
          <cell r="C875">
            <v>1509</v>
          </cell>
          <cell r="D875" t="str">
            <v>200009902</v>
          </cell>
        </row>
        <row r="876">
          <cell r="C876">
            <v>5026</v>
          </cell>
          <cell r="D876" t="str">
            <v>200010102</v>
          </cell>
        </row>
        <row r="877">
          <cell r="C877">
            <v>1</v>
          </cell>
          <cell r="D877" t="str">
            <v>200010103</v>
          </cell>
        </row>
        <row r="878">
          <cell r="C878">
            <v>28</v>
          </cell>
          <cell r="D878" t="str">
            <v>200010104</v>
          </cell>
        </row>
        <row r="879">
          <cell r="C879">
            <v>28</v>
          </cell>
          <cell r="D879" t="str">
            <v>200010107</v>
          </cell>
        </row>
        <row r="880">
          <cell r="D880" t="str">
            <v>200010108</v>
          </cell>
        </row>
        <row r="881">
          <cell r="C881">
            <v>10</v>
          </cell>
          <cell r="D881" t="str">
            <v>200010182</v>
          </cell>
        </row>
        <row r="882">
          <cell r="C882">
            <v>17</v>
          </cell>
          <cell r="D882" t="str">
            <v>200010202</v>
          </cell>
        </row>
        <row r="883">
          <cell r="C883">
            <v>16</v>
          </cell>
          <cell r="D883" t="str">
            <v>200010203</v>
          </cell>
        </row>
        <row r="884">
          <cell r="C884">
            <v>567</v>
          </cell>
          <cell r="D884" t="str">
            <v>200010206</v>
          </cell>
        </row>
        <row r="885">
          <cell r="C885">
            <v>4</v>
          </cell>
          <cell r="D885" t="str">
            <v>200010207</v>
          </cell>
        </row>
        <row r="886">
          <cell r="D886" t="str">
            <v>200010287</v>
          </cell>
        </row>
        <row r="887">
          <cell r="C887">
            <v>55301</v>
          </cell>
          <cell r="D887" t="str">
            <v>200010301</v>
          </cell>
        </row>
        <row r="888">
          <cell r="C888">
            <v>117</v>
          </cell>
          <cell r="D888" t="str">
            <v>200010302</v>
          </cell>
        </row>
        <row r="889">
          <cell r="C889">
            <v>1060</v>
          </cell>
          <cell r="D889" t="str">
            <v>200010305</v>
          </cell>
        </row>
        <row r="890">
          <cell r="C890">
            <v>115</v>
          </cell>
          <cell r="D890" t="str">
            <v>200010306</v>
          </cell>
        </row>
        <row r="891">
          <cell r="D891" t="str">
            <v>200010381</v>
          </cell>
        </row>
        <row r="892">
          <cell r="C892">
            <v>227</v>
          </cell>
          <cell r="D892" t="str">
            <v>200010402</v>
          </cell>
        </row>
        <row r="893">
          <cell r="C893">
            <v>57</v>
          </cell>
          <cell r="D893" t="str">
            <v>200010406</v>
          </cell>
        </row>
        <row r="894">
          <cell r="C894">
            <v>3</v>
          </cell>
          <cell r="D894" t="str">
            <v>200010482</v>
          </cell>
        </row>
        <row r="895">
          <cell r="C895">
            <v>65</v>
          </cell>
          <cell r="D895" t="str">
            <v>200010502</v>
          </cell>
        </row>
        <row r="896">
          <cell r="C896">
            <v>978</v>
          </cell>
          <cell r="D896" t="str">
            <v>200010505</v>
          </cell>
        </row>
        <row r="897">
          <cell r="C897">
            <v>10</v>
          </cell>
          <cell r="D897" t="str">
            <v>200010506</v>
          </cell>
        </row>
        <row r="898">
          <cell r="C898">
            <v>61</v>
          </cell>
          <cell r="D898" t="str">
            <v>200010601</v>
          </cell>
        </row>
        <row r="899">
          <cell r="C899">
            <v>11</v>
          </cell>
          <cell r="D899" t="str">
            <v>200010602</v>
          </cell>
        </row>
        <row r="900">
          <cell r="C900">
            <v>490</v>
          </cell>
          <cell r="D900" t="str">
            <v>200010701</v>
          </cell>
        </row>
        <row r="901">
          <cell r="C901">
            <v>17</v>
          </cell>
          <cell r="D901" t="str">
            <v>200010702</v>
          </cell>
        </row>
        <row r="902">
          <cell r="C902">
            <v>2759</v>
          </cell>
          <cell r="D902" t="str">
            <v>200010801</v>
          </cell>
        </row>
        <row r="903">
          <cell r="C903">
            <v>680</v>
          </cell>
          <cell r="D903" t="str">
            <v>200010802</v>
          </cell>
        </row>
        <row r="904">
          <cell r="C904">
            <v>1514</v>
          </cell>
          <cell r="D904" t="str">
            <v>200010902</v>
          </cell>
        </row>
        <row r="905">
          <cell r="C905">
            <v>5049</v>
          </cell>
          <cell r="D905" t="str">
            <v>200011102</v>
          </cell>
        </row>
        <row r="906">
          <cell r="C906">
            <v>28</v>
          </cell>
          <cell r="D906" t="str">
            <v>200011104</v>
          </cell>
        </row>
        <row r="907">
          <cell r="C907">
            <v>28</v>
          </cell>
          <cell r="D907" t="str">
            <v>200011107</v>
          </cell>
        </row>
        <row r="908">
          <cell r="D908" t="str">
            <v>200011108</v>
          </cell>
        </row>
        <row r="909">
          <cell r="C909">
            <v>10</v>
          </cell>
          <cell r="D909" t="str">
            <v>200011182</v>
          </cell>
        </row>
        <row r="910">
          <cell r="C910">
            <v>17</v>
          </cell>
          <cell r="D910" t="str">
            <v>200011202</v>
          </cell>
        </row>
        <row r="911">
          <cell r="C911">
            <v>17</v>
          </cell>
          <cell r="D911" t="str">
            <v>200011203</v>
          </cell>
        </row>
        <row r="912">
          <cell r="C912">
            <v>567</v>
          </cell>
          <cell r="D912" t="str">
            <v>200011206</v>
          </cell>
        </row>
        <row r="913">
          <cell r="C913">
            <v>3</v>
          </cell>
          <cell r="D913" t="str">
            <v>200011207</v>
          </cell>
        </row>
        <row r="914">
          <cell r="C914">
            <v>1</v>
          </cell>
          <cell r="D914" t="str">
            <v>200011287</v>
          </cell>
        </row>
        <row r="915">
          <cell r="C915">
            <v>55358</v>
          </cell>
          <cell r="D915" t="str">
            <v>200011301</v>
          </cell>
        </row>
        <row r="916">
          <cell r="C916">
            <v>117</v>
          </cell>
          <cell r="D916" t="str">
            <v>200011302</v>
          </cell>
        </row>
        <row r="917">
          <cell r="C917">
            <v>1046</v>
          </cell>
          <cell r="D917" t="str">
            <v>200011305</v>
          </cell>
        </row>
        <row r="918">
          <cell r="C918">
            <v>115</v>
          </cell>
          <cell r="D918" t="str">
            <v>200011306</v>
          </cell>
        </row>
        <row r="919">
          <cell r="C919">
            <v>1</v>
          </cell>
          <cell r="D919" t="str">
            <v>200011381</v>
          </cell>
        </row>
        <row r="920">
          <cell r="C920">
            <v>3</v>
          </cell>
          <cell r="D920" t="str">
            <v>200011382</v>
          </cell>
        </row>
        <row r="921">
          <cell r="C921">
            <v>227</v>
          </cell>
          <cell r="D921" t="str">
            <v>200011402</v>
          </cell>
        </row>
        <row r="922">
          <cell r="C922">
            <v>57</v>
          </cell>
          <cell r="D922" t="str">
            <v>200011406</v>
          </cell>
        </row>
        <row r="923">
          <cell r="C923">
            <v>3</v>
          </cell>
          <cell r="D923" t="str">
            <v>200011482</v>
          </cell>
        </row>
        <row r="924">
          <cell r="C924">
            <v>65</v>
          </cell>
          <cell r="D924" t="str">
            <v>200011502</v>
          </cell>
        </row>
        <row r="925">
          <cell r="C925">
            <v>986</v>
          </cell>
          <cell r="D925" t="str">
            <v>200011505</v>
          </cell>
        </row>
        <row r="926">
          <cell r="C926">
            <v>10</v>
          </cell>
          <cell r="D926" t="str">
            <v>200011506</v>
          </cell>
        </row>
        <row r="927">
          <cell r="C927">
            <v>60</v>
          </cell>
          <cell r="D927" t="str">
            <v>200011601</v>
          </cell>
        </row>
        <row r="928">
          <cell r="C928">
            <v>10</v>
          </cell>
          <cell r="D928" t="str">
            <v>200011602</v>
          </cell>
        </row>
        <row r="929">
          <cell r="C929">
            <v>482</v>
          </cell>
          <cell r="D929" t="str">
            <v>200011701</v>
          </cell>
        </row>
        <row r="930">
          <cell r="C930">
            <v>17</v>
          </cell>
          <cell r="D930" t="str">
            <v>200011702</v>
          </cell>
        </row>
        <row r="931">
          <cell r="C931">
            <v>2760</v>
          </cell>
          <cell r="D931" t="str">
            <v>200011801</v>
          </cell>
        </row>
        <row r="932">
          <cell r="C932">
            <v>683</v>
          </cell>
          <cell r="D932" t="str">
            <v>200011802</v>
          </cell>
        </row>
        <row r="933">
          <cell r="C933">
            <v>1522</v>
          </cell>
          <cell r="D933" t="str">
            <v>200011902</v>
          </cell>
        </row>
        <row r="934">
          <cell r="C934">
            <v>5055</v>
          </cell>
          <cell r="D934" t="str">
            <v>200012102</v>
          </cell>
        </row>
        <row r="935">
          <cell r="C935">
            <v>28</v>
          </cell>
          <cell r="D935" t="str">
            <v>200012104</v>
          </cell>
        </row>
        <row r="936">
          <cell r="C936">
            <v>28</v>
          </cell>
          <cell r="D936" t="str">
            <v>200012107</v>
          </cell>
        </row>
        <row r="937">
          <cell r="D937" t="str">
            <v>200012108</v>
          </cell>
        </row>
        <row r="938">
          <cell r="C938">
            <v>1</v>
          </cell>
          <cell r="D938" t="str">
            <v>200012182</v>
          </cell>
        </row>
        <row r="939">
          <cell r="C939">
            <v>17</v>
          </cell>
          <cell r="D939" t="str">
            <v>200012202</v>
          </cell>
        </row>
        <row r="940">
          <cell r="C940">
            <v>17</v>
          </cell>
          <cell r="D940" t="str">
            <v>200012203</v>
          </cell>
        </row>
        <row r="941">
          <cell r="C941">
            <v>568</v>
          </cell>
          <cell r="D941" t="str">
            <v>200012206</v>
          </cell>
        </row>
        <row r="942">
          <cell r="C942">
            <v>4</v>
          </cell>
          <cell r="D942" t="str">
            <v>200012207</v>
          </cell>
        </row>
        <row r="943">
          <cell r="C943">
            <v>1</v>
          </cell>
          <cell r="D943" t="str">
            <v>200012287</v>
          </cell>
        </row>
        <row r="944">
          <cell r="C944">
            <v>55461</v>
          </cell>
          <cell r="D944" t="str">
            <v>200012301</v>
          </cell>
        </row>
        <row r="945">
          <cell r="C945">
            <v>118</v>
          </cell>
          <cell r="D945" t="str">
            <v>200012302</v>
          </cell>
        </row>
        <row r="946">
          <cell r="C946">
            <v>1031</v>
          </cell>
          <cell r="D946" t="str">
            <v>200012305</v>
          </cell>
        </row>
        <row r="947">
          <cell r="C947">
            <v>115</v>
          </cell>
          <cell r="D947" t="str">
            <v>200012306</v>
          </cell>
        </row>
        <row r="948">
          <cell r="C948">
            <v>1</v>
          </cell>
          <cell r="D948" t="str">
            <v>200012381</v>
          </cell>
        </row>
        <row r="949">
          <cell r="C949">
            <v>1</v>
          </cell>
          <cell r="D949" t="str">
            <v>200012382</v>
          </cell>
        </row>
        <row r="950">
          <cell r="C950">
            <v>227</v>
          </cell>
          <cell r="D950" t="str">
            <v>200012402</v>
          </cell>
        </row>
        <row r="951">
          <cell r="C951">
            <v>57</v>
          </cell>
          <cell r="D951" t="str">
            <v>200012406</v>
          </cell>
        </row>
        <row r="952">
          <cell r="C952">
            <v>2</v>
          </cell>
          <cell r="D952" t="str">
            <v>200012482</v>
          </cell>
        </row>
        <row r="953">
          <cell r="C953">
            <v>65</v>
          </cell>
          <cell r="D953" t="str">
            <v>200012502</v>
          </cell>
        </row>
        <row r="954">
          <cell r="C954">
            <v>1006</v>
          </cell>
          <cell r="D954" t="str">
            <v>200012505</v>
          </cell>
        </row>
        <row r="955">
          <cell r="C955">
            <v>10</v>
          </cell>
          <cell r="D955" t="str">
            <v>200012506</v>
          </cell>
        </row>
        <row r="956">
          <cell r="C956">
            <v>59</v>
          </cell>
          <cell r="D956" t="str">
            <v>200012601</v>
          </cell>
        </row>
        <row r="957">
          <cell r="C957">
            <v>10</v>
          </cell>
          <cell r="D957" t="str">
            <v>200012602</v>
          </cell>
        </row>
        <row r="958">
          <cell r="C958">
            <v>477</v>
          </cell>
          <cell r="D958" t="str">
            <v>200012701</v>
          </cell>
        </row>
        <row r="959">
          <cell r="C959">
            <v>17</v>
          </cell>
          <cell r="D959" t="str">
            <v>200012702</v>
          </cell>
        </row>
        <row r="960">
          <cell r="C960">
            <v>2763</v>
          </cell>
          <cell r="D960" t="str">
            <v>200012801</v>
          </cell>
        </row>
        <row r="961">
          <cell r="C961">
            <v>696</v>
          </cell>
          <cell r="D961" t="str">
            <v>200012802</v>
          </cell>
        </row>
        <row r="962">
          <cell r="C962">
            <v>1526</v>
          </cell>
          <cell r="D962" t="str">
            <v>200012902</v>
          </cell>
        </row>
        <row r="963">
          <cell r="C963">
            <v>5704</v>
          </cell>
          <cell r="D963" t="str">
            <v>200301102</v>
          </cell>
        </row>
        <row r="964">
          <cell r="C964">
            <v>26</v>
          </cell>
          <cell r="D964" t="str">
            <v>200301104</v>
          </cell>
        </row>
        <row r="965">
          <cell r="C965">
            <v>30</v>
          </cell>
          <cell r="D965" t="str">
            <v>200301107</v>
          </cell>
        </row>
        <row r="966">
          <cell r="C966">
            <v>20</v>
          </cell>
          <cell r="D966" t="str">
            <v>200301202</v>
          </cell>
        </row>
        <row r="967">
          <cell r="C967">
            <v>17</v>
          </cell>
          <cell r="D967" t="str">
            <v>200301203</v>
          </cell>
        </row>
        <row r="968">
          <cell r="C968">
            <v>574</v>
          </cell>
          <cell r="D968" t="str">
            <v>200301206</v>
          </cell>
        </row>
        <row r="969">
          <cell r="C969">
            <v>3</v>
          </cell>
          <cell r="D969" t="str">
            <v>200301207</v>
          </cell>
        </row>
        <row r="970">
          <cell r="C970">
            <v>56665</v>
          </cell>
          <cell r="D970" t="str">
            <v>200301301</v>
          </cell>
        </row>
        <row r="971">
          <cell r="C971">
            <v>122</v>
          </cell>
          <cell r="D971" t="str">
            <v>200301302</v>
          </cell>
        </row>
        <row r="972">
          <cell r="C972">
            <v>829</v>
          </cell>
          <cell r="D972" t="str">
            <v>200301305</v>
          </cell>
        </row>
        <row r="973">
          <cell r="C973">
            <v>120</v>
          </cell>
          <cell r="D973" t="str">
            <v>200301306</v>
          </cell>
        </row>
        <row r="974">
          <cell r="C974">
            <v>221</v>
          </cell>
          <cell r="D974" t="str">
            <v>200301402</v>
          </cell>
        </row>
        <row r="975">
          <cell r="C975">
            <v>65</v>
          </cell>
          <cell r="D975" t="str">
            <v>200301406</v>
          </cell>
        </row>
        <row r="976">
          <cell r="D976" t="str">
            <v>200301407</v>
          </cell>
        </row>
        <row r="977">
          <cell r="C977">
            <v>63</v>
          </cell>
          <cell r="D977" t="str">
            <v>200301502</v>
          </cell>
        </row>
        <row r="978">
          <cell r="C978">
            <v>1158</v>
          </cell>
          <cell r="D978" t="str">
            <v>200301505</v>
          </cell>
        </row>
        <row r="979">
          <cell r="C979">
            <v>16</v>
          </cell>
          <cell r="D979" t="str">
            <v>200301506</v>
          </cell>
        </row>
        <row r="980">
          <cell r="C980">
            <v>83</v>
          </cell>
          <cell r="D980" t="str">
            <v>200301601</v>
          </cell>
        </row>
        <row r="981">
          <cell r="C981">
            <v>10</v>
          </cell>
          <cell r="D981" t="str">
            <v>200301602</v>
          </cell>
        </row>
        <row r="982">
          <cell r="C982">
            <v>419</v>
          </cell>
          <cell r="D982" t="str">
            <v>200301701</v>
          </cell>
        </row>
        <row r="983">
          <cell r="C983">
            <v>15</v>
          </cell>
          <cell r="D983" t="str">
            <v>200301702</v>
          </cell>
        </row>
        <row r="984">
          <cell r="C984">
            <v>2798</v>
          </cell>
          <cell r="D984" t="str">
            <v>200301801</v>
          </cell>
        </row>
        <row r="985">
          <cell r="C985">
            <v>804</v>
          </cell>
          <cell r="D985" t="str">
            <v>200301802</v>
          </cell>
        </row>
        <row r="986">
          <cell r="C986">
            <v>1069</v>
          </cell>
          <cell r="D986" t="str">
            <v>200301902</v>
          </cell>
        </row>
        <row r="987">
          <cell r="C987">
            <v>5726</v>
          </cell>
          <cell r="D987" t="str">
            <v>200302102</v>
          </cell>
        </row>
        <row r="988">
          <cell r="C988">
            <v>26</v>
          </cell>
          <cell r="D988" t="str">
            <v>200302104</v>
          </cell>
        </row>
        <row r="989">
          <cell r="C989">
            <v>30</v>
          </cell>
          <cell r="D989" t="str">
            <v>200302107</v>
          </cell>
        </row>
        <row r="990">
          <cell r="C990">
            <v>20</v>
          </cell>
          <cell r="D990" t="str">
            <v>200302202</v>
          </cell>
        </row>
        <row r="991">
          <cell r="C991">
            <v>17</v>
          </cell>
          <cell r="D991" t="str">
            <v>200302203</v>
          </cell>
        </row>
        <row r="992">
          <cell r="C992">
            <v>576</v>
          </cell>
          <cell r="D992" t="str">
            <v>200302206</v>
          </cell>
        </row>
        <row r="993">
          <cell r="C993">
            <v>3</v>
          </cell>
          <cell r="D993" t="str">
            <v>200302207</v>
          </cell>
        </row>
        <row r="994">
          <cell r="C994">
            <v>56748</v>
          </cell>
          <cell r="D994" t="str">
            <v>200302301</v>
          </cell>
        </row>
        <row r="995">
          <cell r="C995">
            <v>123</v>
          </cell>
          <cell r="D995" t="str">
            <v>200302302</v>
          </cell>
        </row>
        <row r="996">
          <cell r="C996">
            <v>365</v>
          </cell>
          <cell r="D996" t="str">
            <v>200302305</v>
          </cell>
        </row>
        <row r="997">
          <cell r="C997">
            <v>120</v>
          </cell>
          <cell r="D997" t="str">
            <v>200302306</v>
          </cell>
        </row>
        <row r="998">
          <cell r="C998">
            <v>221</v>
          </cell>
          <cell r="D998" t="str">
            <v>200302402</v>
          </cell>
        </row>
        <row r="999">
          <cell r="C999">
            <v>66</v>
          </cell>
          <cell r="D999" t="str">
            <v>200302406</v>
          </cell>
        </row>
        <row r="1000">
          <cell r="C1000">
            <v>0</v>
          </cell>
          <cell r="D1000" t="str">
            <v>200302407</v>
          </cell>
        </row>
        <row r="1001">
          <cell r="C1001">
            <v>63</v>
          </cell>
          <cell r="D1001" t="str">
            <v>200302502</v>
          </cell>
        </row>
        <row r="1002">
          <cell r="C1002">
            <v>1609</v>
          </cell>
          <cell r="D1002" t="str">
            <v>200302505</v>
          </cell>
        </row>
        <row r="1003">
          <cell r="C1003">
            <v>16</v>
          </cell>
          <cell r="D1003" t="str">
            <v>200302506</v>
          </cell>
        </row>
        <row r="1004">
          <cell r="C1004">
            <v>90</v>
          </cell>
          <cell r="D1004" t="str">
            <v>200302601</v>
          </cell>
        </row>
        <row r="1005">
          <cell r="C1005">
            <v>10</v>
          </cell>
          <cell r="D1005" t="str">
            <v>200302602</v>
          </cell>
        </row>
        <row r="1006">
          <cell r="C1006">
            <v>420</v>
          </cell>
          <cell r="D1006" t="str">
            <v>200302701</v>
          </cell>
        </row>
        <row r="1007">
          <cell r="C1007">
            <v>15</v>
          </cell>
          <cell r="D1007" t="str">
            <v>200302702</v>
          </cell>
        </row>
        <row r="1008">
          <cell r="C1008">
            <v>2806</v>
          </cell>
          <cell r="D1008" t="str">
            <v>200302801</v>
          </cell>
        </row>
        <row r="1009">
          <cell r="C1009">
            <v>804</v>
          </cell>
          <cell r="D1009" t="str">
            <v>200302802</v>
          </cell>
        </row>
        <row r="1010">
          <cell r="C1010">
            <v>1047</v>
          </cell>
          <cell r="D1010" t="str">
            <v>200302902</v>
          </cell>
        </row>
        <row r="1011">
          <cell r="C1011">
            <v>5741</v>
          </cell>
          <cell r="D1011" t="str">
            <v>200303102</v>
          </cell>
        </row>
        <row r="1012">
          <cell r="C1012">
            <v>27</v>
          </cell>
          <cell r="D1012" t="str">
            <v>200303104</v>
          </cell>
        </row>
        <row r="1013">
          <cell r="C1013">
            <v>30</v>
          </cell>
          <cell r="D1013" t="str">
            <v>200303107</v>
          </cell>
        </row>
        <row r="1014">
          <cell r="C1014">
            <v>20</v>
          </cell>
          <cell r="D1014" t="str">
            <v>200303202</v>
          </cell>
        </row>
        <row r="1015">
          <cell r="C1015">
            <v>17</v>
          </cell>
          <cell r="D1015" t="str">
            <v>200303203</v>
          </cell>
        </row>
        <row r="1016">
          <cell r="C1016">
            <v>577</v>
          </cell>
          <cell r="D1016" t="str">
            <v>200303206</v>
          </cell>
        </row>
        <row r="1017">
          <cell r="C1017">
            <v>3</v>
          </cell>
          <cell r="D1017" t="str">
            <v>200303207</v>
          </cell>
        </row>
        <row r="1018">
          <cell r="C1018">
            <v>56777</v>
          </cell>
          <cell r="D1018" t="str">
            <v>200303301</v>
          </cell>
        </row>
        <row r="1019">
          <cell r="C1019">
            <v>123</v>
          </cell>
          <cell r="D1019" t="str">
            <v>200303302</v>
          </cell>
        </row>
        <row r="1020">
          <cell r="C1020">
            <v>365</v>
          </cell>
          <cell r="D1020" t="str">
            <v>200303305</v>
          </cell>
        </row>
        <row r="1021">
          <cell r="C1021">
            <v>119</v>
          </cell>
          <cell r="D1021" t="str">
            <v>200303306</v>
          </cell>
        </row>
        <row r="1022">
          <cell r="C1022">
            <v>221</v>
          </cell>
          <cell r="D1022" t="str">
            <v>200303402</v>
          </cell>
        </row>
        <row r="1023">
          <cell r="C1023">
            <v>67</v>
          </cell>
          <cell r="D1023" t="str">
            <v>200303406</v>
          </cell>
        </row>
        <row r="1024">
          <cell r="D1024" t="str">
            <v>200303407</v>
          </cell>
        </row>
        <row r="1025">
          <cell r="C1025">
            <v>63</v>
          </cell>
          <cell r="D1025" t="str">
            <v>200303502</v>
          </cell>
        </row>
        <row r="1026">
          <cell r="C1026">
            <v>1608</v>
          </cell>
          <cell r="D1026" t="str">
            <v>200303505</v>
          </cell>
        </row>
        <row r="1027">
          <cell r="C1027">
            <v>16</v>
          </cell>
          <cell r="D1027" t="str">
            <v>200303506</v>
          </cell>
        </row>
        <row r="1028">
          <cell r="C1028">
            <v>91</v>
          </cell>
          <cell r="D1028" t="str">
            <v>200303601</v>
          </cell>
        </row>
        <row r="1029">
          <cell r="C1029">
            <v>10</v>
          </cell>
          <cell r="D1029" t="str">
            <v>200303602</v>
          </cell>
        </row>
        <row r="1030">
          <cell r="C1030">
            <v>421</v>
          </cell>
          <cell r="D1030" t="str">
            <v>200303701</v>
          </cell>
        </row>
        <row r="1031">
          <cell r="C1031">
            <v>15</v>
          </cell>
          <cell r="D1031" t="str">
            <v>200303702</v>
          </cell>
        </row>
        <row r="1032">
          <cell r="C1032">
            <v>2805</v>
          </cell>
          <cell r="D1032" t="str">
            <v>200303801</v>
          </cell>
        </row>
        <row r="1033">
          <cell r="C1033">
            <v>803</v>
          </cell>
          <cell r="D1033" t="str">
            <v>200303802</v>
          </cell>
        </row>
        <row r="1034">
          <cell r="C1034">
            <v>1031</v>
          </cell>
          <cell r="D1034" t="str">
            <v>200303902</v>
          </cell>
        </row>
        <row r="1035">
          <cell r="C1035">
            <v>56781</v>
          </cell>
          <cell r="D1035" t="str">
            <v>200304301</v>
          </cell>
        </row>
        <row r="1036">
          <cell r="C1036">
            <v>91</v>
          </cell>
          <cell r="D1036" t="str">
            <v>200304601</v>
          </cell>
        </row>
        <row r="1037">
          <cell r="C1037">
            <v>422</v>
          </cell>
          <cell r="D1037" t="str">
            <v>200304701</v>
          </cell>
        </row>
        <row r="1038">
          <cell r="C1038">
            <v>2806</v>
          </cell>
          <cell r="D1038" t="str">
            <v>200304801</v>
          </cell>
        </row>
        <row r="1039">
          <cell r="C1039">
            <v>5754</v>
          </cell>
          <cell r="D1039" t="str">
            <v>200304102</v>
          </cell>
        </row>
        <row r="1040">
          <cell r="C1040">
            <v>20</v>
          </cell>
          <cell r="D1040" t="str">
            <v>200304202</v>
          </cell>
        </row>
        <row r="1041">
          <cell r="C1041">
            <v>123</v>
          </cell>
          <cell r="D1041" t="str">
            <v>200304302</v>
          </cell>
        </row>
        <row r="1042">
          <cell r="C1042">
            <v>219</v>
          </cell>
          <cell r="D1042" t="str">
            <v>200304402</v>
          </cell>
        </row>
        <row r="1043">
          <cell r="C1043">
            <v>63</v>
          </cell>
          <cell r="D1043" t="str">
            <v>200304502</v>
          </cell>
        </row>
        <row r="1044">
          <cell r="C1044">
            <v>10</v>
          </cell>
          <cell r="D1044" t="str">
            <v>200304602</v>
          </cell>
        </row>
        <row r="1045">
          <cell r="C1045">
            <v>15</v>
          </cell>
          <cell r="D1045" t="str">
            <v>200304702</v>
          </cell>
        </row>
        <row r="1046">
          <cell r="C1046">
            <v>808</v>
          </cell>
          <cell r="D1046" t="str">
            <v>200304802</v>
          </cell>
        </row>
        <row r="1047">
          <cell r="C1047">
            <v>1045</v>
          </cell>
          <cell r="D1047" t="str">
            <v>200304902</v>
          </cell>
        </row>
        <row r="1048">
          <cell r="C1048">
            <v>17</v>
          </cell>
          <cell r="D1048" t="str">
            <v>200304203</v>
          </cell>
        </row>
        <row r="1049">
          <cell r="C1049">
            <v>27</v>
          </cell>
          <cell r="D1049" t="str">
            <v>200304104</v>
          </cell>
        </row>
        <row r="1050">
          <cell r="C1050">
            <v>361</v>
          </cell>
          <cell r="D1050" t="str">
            <v>200304305</v>
          </cell>
        </row>
        <row r="1051">
          <cell r="C1051">
            <v>1612</v>
          </cell>
          <cell r="D1051" t="str">
            <v>200304505</v>
          </cell>
        </row>
        <row r="1052">
          <cell r="C1052">
            <v>577</v>
          </cell>
          <cell r="D1052" t="str">
            <v>200304206</v>
          </cell>
        </row>
        <row r="1053">
          <cell r="C1053">
            <v>119</v>
          </cell>
          <cell r="D1053" t="str">
            <v>200304306</v>
          </cell>
        </row>
        <row r="1054">
          <cell r="C1054">
            <v>67</v>
          </cell>
          <cell r="D1054" t="str">
            <v>200304406</v>
          </cell>
        </row>
        <row r="1055">
          <cell r="C1055">
            <v>16</v>
          </cell>
          <cell r="D1055" t="str">
            <v>200304506</v>
          </cell>
        </row>
        <row r="1056">
          <cell r="C1056">
            <v>30</v>
          </cell>
          <cell r="D1056" t="str">
            <v>200304107</v>
          </cell>
        </row>
        <row r="1057">
          <cell r="C1057">
            <v>3</v>
          </cell>
          <cell r="D1057" t="str">
            <v>200304207</v>
          </cell>
        </row>
        <row r="1058">
          <cell r="C1058">
            <v>3</v>
          </cell>
          <cell r="D1058" t="str">
            <v>200304407</v>
          </cell>
        </row>
        <row r="1059">
          <cell r="C1059">
            <v>24</v>
          </cell>
          <cell r="D1059" t="str">
            <v>200304CU2</v>
          </cell>
        </row>
        <row r="1060">
          <cell r="C1060">
            <v>56769</v>
          </cell>
          <cell r="D1060" t="str">
            <v>200305301</v>
          </cell>
        </row>
        <row r="1061">
          <cell r="C1061">
            <v>89</v>
          </cell>
          <cell r="D1061" t="str">
            <v>200305601</v>
          </cell>
        </row>
        <row r="1062">
          <cell r="C1062">
            <v>421</v>
          </cell>
          <cell r="D1062" t="str">
            <v>200305701</v>
          </cell>
        </row>
        <row r="1063">
          <cell r="C1063">
            <v>2803</v>
          </cell>
          <cell r="D1063" t="str">
            <v>200305801</v>
          </cell>
        </row>
        <row r="1064">
          <cell r="C1064">
            <v>5763</v>
          </cell>
          <cell r="D1064" t="str">
            <v>200305102</v>
          </cell>
        </row>
        <row r="1065">
          <cell r="C1065">
            <v>20</v>
          </cell>
          <cell r="D1065" t="str">
            <v>200305202</v>
          </cell>
        </row>
        <row r="1066">
          <cell r="C1066">
            <v>123</v>
          </cell>
          <cell r="D1066" t="str">
            <v>200305302</v>
          </cell>
        </row>
        <row r="1067">
          <cell r="C1067">
            <v>220</v>
          </cell>
          <cell r="D1067" t="str">
            <v>200305402</v>
          </cell>
        </row>
        <row r="1068">
          <cell r="C1068">
            <v>63</v>
          </cell>
          <cell r="D1068" t="str">
            <v>200305502</v>
          </cell>
        </row>
        <row r="1069">
          <cell r="C1069">
            <v>10</v>
          </cell>
          <cell r="D1069" t="str">
            <v>200305602</v>
          </cell>
        </row>
        <row r="1070">
          <cell r="C1070">
            <v>15</v>
          </cell>
          <cell r="D1070" t="str">
            <v>200305702</v>
          </cell>
        </row>
        <row r="1071">
          <cell r="C1071">
            <v>808</v>
          </cell>
          <cell r="D1071" t="str">
            <v>200305802</v>
          </cell>
        </row>
        <row r="1072">
          <cell r="C1072">
            <v>1052</v>
          </cell>
          <cell r="D1072" t="str">
            <v>200305902</v>
          </cell>
        </row>
        <row r="1073">
          <cell r="C1073">
            <v>17</v>
          </cell>
          <cell r="D1073" t="str">
            <v>200305203</v>
          </cell>
        </row>
        <row r="1074">
          <cell r="C1074">
            <v>27</v>
          </cell>
          <cell r="D1074" t="str">
            <v>200305104</v>
          </cell>
        </row>
        <row r="1075">
          <cell r="C1075">
            <v>360</v>
          </cell>
          <cell r="D1075" t="str">
            <v>200305305</v>
          </cell>
        </row>
        <row r="1076">
          <cell r="C1076">
            <v>1613</v>
          </cell>
          <cell r="D1076" t="str">
            <v>200305505</v>
          </cell>
        </row>
        <row r="1077">
          <cell r="C1077">
            <v>576</v>
          </cell>
          <cell r="D1077" t="str">
            <v>200305206</v>
          </cell>
        </row>
        <row r="1078">
          <cell r="C1078">
            <v>119</v>
          </cell>
          <cell r="D1078" t="str">
            <v>200305306</v>
          </cell>
        </row>
        <row r="1079">
          <cell r="C1079">
            <v>67</v>
          </cell>
          <cell r="D1079" t="str">
            <v>200305406</v>
          </cell>
        </row>
        <row r="1080">
          <cell r="C1080">
            <v>16</v>
          </cell>
          <cell r="D1080" t="str">
            <v>200305506</v>
          </cell>
        </row>
        <row r="1081">
          <cell r="C1081">
            <v>30</v>
          </cell>
          <cell r="D1081" t="str">
            <v>200305107</v>
          </cell>
        </row>
        <row r="1082">
          <cell r="C1082">
            <v>3</v>
          </cell>
          <cell r="D1082" t="str">
            <v>200305207</v>
          </cell>
        </row>
        <row r="1083">
          <cell r="C1083">
            <v>3</v>
          </cell>
          <cell r="D1083" t="str">
            <v>200305407</v>
          </cell>
        </row>
        <row r="1084">
          <cell r="C1084">
            <v>24</v>
          </cell>
          <cell r="D1084" t="str">
            <v>200305CU2</v>
          </cell>
        </row>
        <row r="1085">
          <cell r="C1085">
            <v>56770</v>
          </cell>
          <cell r="D1085" t="str">
            <v>200306301</v>
          </cell>
        </row>
        <row r="1086">
          <cell r="C1086">
            <v>89</v>
          </cell>
          <cell r="D1086" t="str">
            <v>200306601</v>
          </cell>
        </row>
        <row r="1087">
          <cell r="C1087">
            <v>422</v>
          </cell>
          <cell r="D1087" t="str">
            <v>200306701</v>
          </cell>
        </row>
        <row r="1088">
          <cell r="C1088">
            <v>2800</v>
          </cell>
          <cell r="D1088" t="str">
            <v>200306801</v>
          </cell>
        </row>
        <row r="1089">
          <cell r="C1089">
            <v>5774</v>
          </cell>
          <cell r="D1089" t="str">
            <v>200306102</v>
          </cell>
        </row>
        <row r="1090">
          <cell r="C1090">
            <v>20</v>
          </cell>
          <cell r="D1090" t="str">
            <v>200306202</v>
          </cell>
        </row>
        <row r="1091">
          <cell r="C1091">
            <v>124</v>
          </cell>
          <cell r="D1091" t="str">
            <v>200306302</v>
          </cell>
        </row>
        <row r="1092">
          <cell r="C1092">
            <v>220</v>
          </cell>
          <cell r="D1092" t="str">
            <v>200306402</v>
          </cell>
        </row>
        <row r="1093">
          <cell r="C1093">
            <v>62</v>
          </cell>
          <cell r="D1093" t="str">
            <v>200306502</v>
          </cell>
        </row>
        <row r="1094">
          <cell r="C1094">
            <v>10</v>
          </cell>
          <cell r="D1094" t="str">
            <v>200306602</v>
          </cell>
        </row>
        <row r="1095">
          <cell r="C1095">
            <v>15</v>
          </cell>
          <cell r="D1095" t="str">
            <v>200306702</v>
          </cell>
        </row>
        <row r="1096">
          <cell r="C1096">
            <v>808</v>
          </cell>
          <cell r="D1096" t="str">
            <v>200306802</v>
          </cell>
        </row>
        <row r="1097">
          <cell r="C1097">
            <v>1048</v>
          </cell>
          <cell r="D1097" t="str">
            <v>200306902</v>
          </cell>
        </row>
        <row r="1098">
          <cell r="C1098">
            <v>17</v>
          </cell>
          <cell r="D1098" t="str">
            <v>200306203</v>
          </cell>
        </row>
        <row r="1099">
          <cell r="C1099">
            <v>27</v>
          </cell>
          <cell r="D1099" t="str">
            <v>200306104</v>
          </cell>
        </row>
        <row r="1100">
          <cell r="C1100">
            <v>355</v>
          </cell>
          <cell r="D1100" t="str">
            <v>200306305</v>
          </cell>
        </row>
        <row r="1101">
          <cell r="C1101">
            <v>1694</v>
          </cell>
          <cell r="D1101" t="str">
            <v>200306505</v>
          </cell>
        </row>
        <row r="1102">
          <cell r="C1102">
            <v>577</v>
          </cell>
          <cell r="D1102" t="str">
            <v>200306206</v>
          </cell>
        </row>
        <row r="1103">
          <cell r="C1103">
            <v>119</v>
          </cell>
          <cell r="D1103" t="str">
            <v>200306306</v>
          </cell>
        </row>
        <row r="1104">
          <cell r="C1104">
            <v>68</v>
          </cell>
          <cell r="D1104" t="str">
            <v>200306406</v>
          </cell>
        </row>
        <row r="1105">
          <cell r="C1105">
            <v>16</v>
          </cell>
          <cell r="D1105" t="str">
            <v>200306506</v>
          </cell>
        </row>
        <row r="1106">
          <cell r="C1106">
            <v>30</v>
          </cell>
          <cell r="D1106" t="str">
            <v>200306107</v>
          </cell>
        </row>
        <row r="1107">
          <cell r="C1107">
            <v>3</v>
          </cell>
          <cell r="D1107" t="str">
            <v>200306207</v>
          </cell>
        </row>
        <row r="1108">
          <cell r="C1108">
            <v>3</v>
          </cell>
          <cell r="D1108" t="str">
            <v>200306407</v>
          </cell>
        </row>
        <row r="1109">
          <cell r="C1109">
            <v>24</v>
          </cell>
          <cell r="D1109" t="str">
            <v>200306CU2</v>
          </cell>
        </row>
        <row r="1110">
          <cell r="C1110">
            <v>56774</v>
          </cell>
          <cell r="D1110" t="str">
            <v>200307301</v>
          </cell>
        </row>
        <row r="1111">
          <cell r="C1111">
            <v>90</v>
          </cell>
          <cell r="D1111" t="str">
            <v>200307601</v>
          </cell>
        </row>
        <row r="1112">
          <cell r="C1112">
            <v>421</v>
          </cell>
          <cell r="D1112" t="str">
            <v>200307701</v>
          </cell>
        </row>
        <row r="1113">
          <cell r="C1113">
            <v>2797</v>
          </cell>
          <cell r="D1113" t="str">
            <v>200307801</v>
          </cell>
        </row>
        <row r="1114">
          <cell r="C1114">
            <v>5782</v>
          </cell>
          <cell r="D1114" t="str">
            <v>200307102</v>
          </cell>
        </row>
        <row r="1115">
          <cell r="C1115">
            <v>19</v>
          </cell>
          <cell r="D1115" t="str">
            <v>200307202</v>
          </cell>
        </row>
        <row r="1116">
          <cell r="C1116">
            <v>126</v>
          </cell>
          <cell r="D1116" t="str">
            <v>200307302</v>
          </cell>
        </row>
        <row r="1117">
          <cell r="C1117">
            <v>219</v>
          </cell>
          <cell r="D1117" t="str">
            <v>200307402</v>
          </cell>
        </row>
        <row r="1118">
          <cell r="C1118">
            <v>62</v>
          </cell>
          <cell r="D1118" t="str">
            <v>200307502</v>
          </cell>
        </row>
        <row r="1119">
          <cell r="C1119">
            <v>10</v>
          </cell>
          <cell r="D1119" t="str">
            <v>200307602</v>
          </cell>
        </row>
        <row r="1120">
          <cell r="C1120">
            <v>15</v>
          </cell>
          <cell r="D1120" t="str">
            <v>200307702</v>
          </cell>
        </row>
        <row r="1121">
          <cell r="C1121">
            <v>808</v>
          </cell>
          <cell r="D1121" t="str">
            <v>200307802</v>
          </cell>
        </row>
        <row r="1122">
          <cell r="C1122">
            <v>1056</v>
          </cell>
          <cell r="D1122" t="str">
            <v>200307902</v>
          </cell>
        </row>
        <row r="1123">
          <cell r="C1123">
            <v>17</v>
          </cell>
          <cell r="D1123" t="str">
            <v>200307203</v>
          </cell>
        </row>
        <row r="1124">
          <cell r="C1124">
            <v>27</v>
          </cell>
          <cell r="D1124" t="str">
            <v>200307104</v>
          </cell>
        </row>
        <row r="1125">
          <cell r="C1125">
            <v>352</v>
          </cell>
          <cell r="D1125" t="str">
            <v>200307305</v>
          </cell>
        </row>
        <row r="1126">
          <cell r="C1126">
            <v>1696</v>
          </cell>
          <cell r="D1126" t="str">
            <v>200307505</v>
          </cell>
        </row>
        <row r="1127">
          <cell r="C1127">
            <v>577</v>
          </cell>
          <cell r="D1127" t="str">
            <v>200307206</v>
          </cell>
        </row>
        <row r="1128">
          <cell r="C1128">
            <v>119</v>
          </cell>
          <cell r="D1128" t="str">
            <v>200307306</v>
          </cell>
        </row>
        <row r="1129">
          <cell r="C1129">
            <v>68</v>
          </cell>
          <cell r="D1129" t="str">
            <v>200307406</v>
          </cell>
        </row>
        <row r="1130">
          <cell r="C1130">
            <v>16</v>
          </cell>
          <cell r="D1130" t="str">
            <v>200307506</v>
          </cell>
        </row>
        <row r="1131">
          <cell r="C1131">
            <v>30</v>
          </cell>
          <cell r="D1131" t="str">
            <v>200307107</v>
          </cell>
        </row>
        <row r="1132">
          <cell r="C1132">
            <v>3</v>
          </cell>
          <cell r="D1132" t="str">
            <v>200307207</v>
          </cell>
        </row>
        <row r="1133">
          <cell r="C1133">
            <v>3</v>
          </cell>
          <cell r="D1133" t="str">
            <v>200307407</v>
          </cell>
        </row>
        <row r="1134">
          <cell r="C1134">
            <v>24</v>
          </cell>
          <cell r="D1134" t="str">
            <v>200307CU2</v>
          </cell>
        </row>
        <row r="1135">
          <cell r="C1135">
            <v>56751</v>
          </cell>
          <cell r="D1135" t="str">
            <v>200308301</v>
          </cell>
        </row>
        <row r="1136">
          <cell r="C1136">
            <v>90</v>
          </cell>
          <cell r="D1136" t="str">
            <v>200308601</v>
          </cell>
        </row>
        <row r="1137">
          <cell r="C1137">
            <v>420</v>
          </cell>
          <cell r="D1137" t="str">
            <v>200308701</v>
          </cell>
        </row>
        <row r="1138">
          <cell r="C1138">
            <v>2794</v>
          </cell>
          <cell r="D1138" t="str">
            <v>200308801</v>
          </cell>
        </row>
        <row r="1139">
          <cell r="C1139">
            <v>5782</v>
          </cell>
          <cell r="D1139" t="str">
            <v>200308102</v>
          </cell>
        </row>
        <row r="1140">
          <cell r="C1140">
            <v>19</v>
          </cell>
          <cell r="D1140" t="str">
            <v>200308202</v>
          </cell>
        </row>
        <row r="1141">
          <cell r="C1141">
            <v>127</v>
          </cell>
          <cell r="D1141" t="str">
            <v>200308302</v>
          </cell>
        </row>
        <row r="1142">
          <cell r="C1142">
            <v>219</v>
          </cell>
          <cell r="D1142" t="str">
            <v>200308402</v>
          </cell>
        </row>
        <row r="1143">
          <cell r="C1143">
            <v>61</v>
          </cell>
          <cell r="D1143" t="str">
            <v>200308502</v>
          </cell>
        </row>
        <row r="1144">
          <cell r="C1144">
            <v>10</v>
          </cell>
          <cell r="D1144" t="str">
            <v>200308602</v>
          </cell>
        </row>
        <row r="1145">
          <cell r="C1145">
            <v>15</v>
          </cell>
          <cell r="D1145" t="str">
            <v>200308702</v>
          </cell>
        </row>
        <row r="1146">
          <cell r="C1146">
            <v>808</v>
          </cell>
          <cell r="D1146" t="str">
            <v>200308802</v>
          </cell>
        </row>
        <row r="1147">
          <cell r="C1147">
            <v>1059</v>
          </cell>
          <cell r="D1147" t="str">
            <v>200308902</v>
          </cell>
        </row>
        <row r="1148">
          <cell r="C1148">
            <v>17</v>
          </cell>
          <cell r="D1148" t="str">
            <v>200308203</v>
          </cell>
        </row>
        <row r="1149">
          <cell r="C1149">
            <v>27</v>
          </cell>
          <cell r="D1149" t="str">
            <v>200308104</v>
          </cell>
        </row>
        <row r="1150">
          <cell r="C1150">
            <v>347</v>
          </cell>
          <cell r="D1150" t="str">
            <v>200308305</v>
          </cell>
        </row>
        <row r="1151">
          <cell r="C1151">
            <v>1695</v>
          </cell>
          <cell r="D1151" t="str">
            <v>200308505</v>
          </cell>
        </row>
        <row r="1152">
          <cell r="C1152">
            <v>578</v>
          </cell>
          <cell r="D1152" t="str">
            <v>200308206</v>
          </cell>
        </row>
        <row r="1153">
          <cell r="C1153">
            <v>119</v>
          </cell>
          <cell r="D1153" t="str">
            <v>200308306</v>
          </cell>
        </row>
        <row r="1154">
          <cell r="C1154">
            <v>69</v>
          </cell>
          <cell r="D1154" t="str">
            <v>200308406</v>
          </cell>
        </row>
        <row r="1155">
          <cell r="C1155">
            <v>16</v>
          </cell>
          <cell r="D1155" t="str">
            <v>200308506</v>
          </cell>
        </row>
        <row r="1156">
          <cell r="C1156">
            <v>25</v>
          </cell>
          <cell r="D1156" t="str">
            <v>200308107</v>
          </cell>
        </row>
        <row r="1157">
          <cell r="C1157">
            <v>0</v>
          </cell>
          <cell r="D1157" t="str">
            <v>200308207</v>
          </cell>
        </row>
        <row r="1158">
          <cell r="C1158">
            <v>3</v>
          </cell>
          <cell r="D1158" t="str">
            <v>200308407</v>
          </cell>
        </row>
        <row r="1159">
          <cell r="C1159">
            <v>5</v>
          </cell>
          <cell r="D1159" t="str">
            <v>200308Y1L</v>
          </cell>
        </row>
        <row r="1160">
          <cell r="C1160">
            <v>3</v>
          </cell>
          <cell r="D1160" t="str">
            <v>200308Y2L</v>
          </cell>
        </row>
        <row r="1161">
          <cell r="C1161">
            <v>24</v>
          </cell>
          <cell r="D1161" t="str">
            <v>200308CU2</v>
          </cell>
        </row>
        <row r="1162">
          <cell r="C1162">
            <v>56774</v>
          </cell>
          <cell r="D1162" t="str">
            <v>200309301</v>
          </cell>
        </row>
        <row r="1163">
          <cell r="C1163">
            <v>90</v>
          </cell>
          <cell r="D1163" t="str">
            <v>200309601</v>
          </cell>
        </row>
        <row r="1164">
          <cell r="C1164">
            <v>420</v>
          </cell>
          <cell r="D1164" t="str">
            <v>200309701</v>
          </cell>
        </row>
        <row r="1165">
          <cell r="C1165">
            <v>2793</v>
          </cell>
          <cell r="D1165" t="str">
            <v>200309801</v>
          </cell>
        </row>
        <row r="1166">
          <cell r="C1166">
            <v>5777</v>
          </cell>
          <cell r="D1166" t="str">
            <v>200309102</v>
          </cell>
        </row>
        <row r="1167">
          <cell r="C1167">
            <v>19</v>
          </cell>
          <cell r="D1167" t="str">
            <v>200309202</v>
          </cell>
        </row>
        <row r="1168">
          <cell r="C1168">
            <v>127</v>
          </cell>
          <cell r="D1168" t="str">
            <v>200309302</v>
          </cell>
        </row>
        <row r="1169">
          <cell r="C1169">
            <v>219</v>
          </cell>
          <cell r="D1169" t="str">
            <v>200309402</v>
          </cell>
        </row>
        <row r="1170">
          <cell r="C1170">
            <v>63</v>
          </cell>
          <cell r="D1170" t="str">
            <v>200309502</v>
          </cell>
        </row>
        <row r="1171">
          <cell r="C1171">
            <v>10</v>
          </cell>
          <cell r="D1171" t="str">
            <v>200309602</v>
          </cell>
        </row>
        <row r="1172">
          <cell r="C1172">
            <v>14</v>
          </cell>
          <cell r="D1172" t="str">
            <v>200309702</v>
          </cell>
        </row>
        <row r="1173">
          <cell r="C1173">
            <v>808</v>
          </cell>
          <cell r="D1173" t="str">
            <v>200309802</v>
          </cell>
        </row>
        <row r="1174">
          <cell r="C1174">
            <v>1053</v>
          </cell>
          <cell r="D1174" t="str">
            <v>200309902</v>
          </cell>
        </row>
        <row r="1175">
          <cell r="C1175">
            <v>17</v>
          </cell>
          <cell r="D1175" t="str">
            <v>200309203</v>
          </cell>
        </row>
        <row r="1176">
          <cell r="C1176">
            <v>27</v>
          </cell>
          <cell r="D1176" t="str">
            <v>200309104</v>
          </cell>
        </row>
        <row r="1177">
          <cell r="C1177">
            <v>344</v>
          </cell>
          <cell r="D1177" t="str">
            <v>200309305</v>
          </cell>
        </row>
        <row r="1178">
          <cell r="C1178">
            <v>1702</v>
          </cell>
          <cell r="D1178" t="str">
            <v>200309505</v>
          </cell>
        </row>
        <row r="1179">
          <cell r="C1179">
            <v>579</v>
          </cell>
          <cell r="D1179" t="str">
            <v>200309206</v>
          </cell>
        </row>
        <row r="1180">
          <cell r="C1180">
            <v>119</v>
          </cell>
          <cell r="D1180" t="str">
            <v>200309306</v>
          </cell>
        </row>
        <row r="1181">
          <cell r="C1181">
            <v>69</v>
          </cell>
          <cell r="D1181" t="str">
            <v>200309406</v>
          </cell>
        </row>
        <row r="1182">
          <cell r="C1182">
            <v>16</v>
          </cell>
          <cell r="D1182" t="str">
            <v>200309506</v>
          </cell>
        </row>
        <row r="1183">
          <cell r="C1183">
            <v>23</v>
          </cell>
          <cell r="D1183" t="str">
            <v>200309107</v>
          </cell>
        </row>
        <row r="1184">
          <cell r="C1184">
            <v>0</v>
          </cell>
          <cell r="D1184" t="str">
            <v>200309207</v>
          </cell>
        </row>
        <row r="1185">
          <cell r="C1185">
            <v>3</v>
          </cell>
          <cell r="D1185" t="str">
            <v>200309407</v>
          </cell>
        </row>
        <row r="1186">
          <cell r="C1186">
            <v>7</v>
          </cell>
          <cell r="D1186" t="str">
            <v>200309Y1L</v>
          </cell>
        </row>
        <row r="1187">
          <cell r="C1187">
            <v>3</v>
          </cell>
          <cell r="D1187" t="str">
            <v>200309Y2L</v>
          </cell>
        </row>
        <row r="1188">
          <cell r="C1188">
            <v>0</v>
          </cell>
          <cell r="D1188" t="str">
            <v>200309CU2</v>
          </cell>
        </row>
        <row r="1189">
          <cell r="C1189">
            <v>56811</v>
          </cell>
          <cell r="D1189" t="str">
            <v>200310301</v>
          </cell>
        </row>
        <row r="1190">
          <cell r="C1190">
            <v>90</v>
          </cell>
          <cell r="D1190" t="str">
            <v>200310601</v>
          </cell>
        </row>
        <row r="1191">
          <cell r="C1191">
            <v>418</v>
          </cell>
          <cell r="D1191" t="str">
            <v>200310701</v>
          </cell>
        </row>
        <row r="1192">
          <cell r="C1192">
            <v>2790</v>
          </cell>
          <cell r="D1192" t="str">
            <v>200310801</v>
          </cell>
        </row>
        <row r="1193">
          <cell r="C1193">
            <v>5787</v>
          </cell>
          <cell r="D1193" t="str">
            <v>200310102</v>
          </cell>
        </row>
        <row r="1194">
          <cell r="C1194">
            <v>19</v>
          </cell>
          <cell r="D1194" t="str">
            <v>200310202</v>
          </cell>
        </row>
        <row r="1195">
          <cell r="C1195">
            <v>128</v>
          </cell>
          <cell r="D1195" t="str">
            <v>200310302</v>
          </cell>
        </row>
        <row r="1196">
          <cell r="C1196">
            <v>217</v>
          </cell>
          <cell r="D1196" t="str">
            <v>200310402</v>
          </cell>
        </row>
        <row r="1197">
          <cell r="C1197">
            <v>63</v>
          </cell>
          <cell r="D1197" t="str">
            <v>200310502</v>
          </cell>
        </row>
        <row r="1198">
          <cell r="C1198">
            <v>10</v>
          </cell>
          <cell r="D1198" t="str">
            <v>200310602</v>
          </cell>
        </row>
        <row r="1199">
          <cell r="C1199">
            <v>14</v>
          </cell>
          <cell r="D1199" t="str">
            <v>200310702</v>
          </cell>
        </row>
        <row r="1200">
          <cell r="C1200">
            <v>807</v>
          </cell>
          <cell r="D1200" t="str">
            <v>200310802</v>
          </cell>
        </row>
        <row r="1201">
          <cell r="C1201">
            <v>1052</v>
          </cell>
          <cell r="D1201" t="str">
            <v>200310902</v>
          </cell>
        </row>
        <row r="1202">
          <cell r="C1202">
            <v>17</v>
          </cell>
          <cell r="D1202" t="str">
            <v>200310203</v>
          </cell>
        </row>
        <row r="1203">
          <cell r="C1203">
            <v>27</v>
          </cell>
          <cell r="D1203" t="str">
            <v>200310104</v>
          </cell>
        </row>
        <row r="1204">
          <cell r="C1204">
            <v>343</v>
          </cell>
          <cell r="D1204" t="str">
            <v>200310305</v>
          </cell>
        </row>
        <row r="1205">
          <cell r="C1205">
            <v>1700</v>
          </cell>
          <cell r="D1205" t="str">
            <v>200310505</v>
          </cell>
        </row>
        <row r="1206">
          <cell r="C1206">
            <v>579</v>
          </cell>
          <cell r="D1206" t="str">
            <v>200310206</v>
          </cell>
        </row>
        <row r="1207">
          <cell r="C1207">
            <v>120</v>
          </cell>
          <cell r="D1207" t="str">
            <v>200310306</v>
          </cell>
        </row>
        <row r="1208">
          <cell r="C1208">
            <v>69</v>
          </cell>
          <cell r="D1208" t="str">
            <v>200310406</v>
          </cell>
        </row>
        <row r="1209">
          <cell r="C1209">
            <v>16</v>
          </cell>
          <cell r="D1209" t="str">
            <v>200310506</v>
          </cell>
        </row>
        <row r="1210">
          <cell r="C1210">
            <v>23</v>
          </cell>
          <cell r="D1210" t="str">
            <v>200310107</v>
          </cell>
        </row>
        <row r="1211">
          <cell r="C1211">
            <v>0</v>
          </cell>
          <cell r="D1211" t="str">
            <v>200310207</v>
          </cell>
        </row>
        <row r="1212">
          <cell r="C1212">
            <v>3</v>
          </cell>
          <cell r="D1212" t="str">
            <v>200310407</v>
          </cell>
        </row>
        <row r="1213">
          <cell r="C1213">
            <v>7</v>
          </cell>
          <cell r="D1213" t="str">
            <v>200310Y1L</v>
          </cell>
        </row>
        <row r="1214">
          <cell r="C1214">
            <v>3</v>
          </cell>
          <cell r="D1214" t="str">
            <v>200310Y2L</v>
          </cell>
        </row>
        <row r="1215">
          <cell r="C1215">
            <v>23</v>
          </cell>
          <cell r="D1215" t="str">
            <v>200310CU2</v>
          </cell>
        </row>
        <row r="1216">
          <cell r="C1216">
            <v>56884</v>
          </cell>
          <cell r="D1216" t="str">
            <v>200311301</v>
          </cell>
        </row>
        <row r="1217">
          <cell r="C1217">
            <v>89</v>
          </cell>
          <cell r="D1217" t="str">
            <v>200311601</v>
          </cell>
        </row>
        <row r="1218">
          <cell r="C1218">
            <v>419</v>
          </cell>
          <cell r="D1218" t="str">
            <v>200311701</v>
          </cell>
        </row>
        <row r="1219">
          <cell r="C1219">
            <v>2793</v>
          </cell>
          <cell r="D1219" t="str">
            <v>200311801</v>
          </cell>
        </row>
        <row r="1220">
          <cell r="C1220">
            <v>5783</v>
          </cell>
          <cell r="D1220" t="str">
            <v>200311102</v>
          </cell>
        </row>
        <row r="1221">
          <cell r="C1221">
            <v>19</v>
          </cell>
          <cell r="D1221" t="str">
            <v>200311202</v>
          </cell>
        </row>
        <row r="1222">
          <cell r="C1222">
            <v>132</v>
          </cell>
          <cell r="D1222" t="str">
            <v>200311302</v>
          </cell>
        </row>
        <row r="1223">
          <cell r="C1223">
            <v>217</v>
          </cell>
          <cell r="D1223" t="str">
            <v>200311402</v>
          </cell>
        </row>
        <row r="1224">
          <cell r="C1224">
            <v>62</v>
          </cell>
          <cell r="D1224" t="str">
            <v>200311502</v>
          </cell>
        </row>
        <row r="1225">
          <cell r="C1225">
            <v>10</v>
          </cell>
          <cell r="D1225" t="str">
            <v>200311602</v>
          </cell>
        </row>
        <row r="1226">
          <cell r="C1226">
            <v>14</v>
          </cell>
          <cell r="D1226" t="str">
            <v>200311702</v>
          </cell>
        </row>
        <row r="1227">
          <cell r="C1227">
            <v>807</v>
          </cell>
          <cell r="D1227" t="str">
            <v>200311802</v>
          </cell>
        </row>
        <row r="1228">
          <cell r="C1228">
            <v>1057</v>
          </cell>
          <cell r="D1228" t="str">
            <v>200311902</v>
          </cell>
        </row>
        <row r="1229">
          <cell r="C1229">
            <v>17</v>
          </cell>
          <cell r="D1229" t="str">
            <v>200311203</v>
          </cell>
        </row>
        <row r="1230">
          <cell r="C1230">
            <v>27</v>
          </cell>
          <cell r="D1230" t="str">
            <v>200311104</v>
          </cell>
        </row>
        <row r="1231">
          <cell r="C1231">
            <v>339</v>
          </cell>
          <cell r="D1231" t="str">
            <v>200311305</v>
          </cell>
        </row>
        <row r="1232">
          <cell r="C1232">
            <v>1706</v>
          </cell>
          <cell r="D1232" t="str">
            <v>200311505</v>
          </cell>
        </row>
        <row r="1233">
          <cell r="C1233">
            <v>579</v>
          </cell>
          <cell r="D1233" t="str">
            <v>200311206</v>
          </cell>
        </row>
        <row r="1234">
          <cell r="C1234">
            <v>120</v>
          </cell>
          <cell r="D1234" t="str">
            <v>200311306</v>
          </cell>
        </row>
        <row r="1235">
          <cell r="C1235">
            <v>70</v>
          </cell>
          <cell r="D1235" t="str">
            <v>200311406</v>
          </cell>
        </row>
        <row r="1236">
          <cell r="C1236">
            <v>16</v>
          </cell>
          <cell r="D1236" t="str">
            <v>200311506</v>
          </cell>
        </row>
        <row r="1237">
          <cell r="C1237">
            <v>23</v>
          </cell>
          <cell r="D1237" t="str">
            <v>200311107</v>
          </cell>
        </row>
        <row r="1238">
          <cell r="C1238">
            <v>0</v>
          </cell>
          <cell r="D1238" t="str">
            <v>200311207</v>
          </cell>
        </row>
        <row r="1239">
          <cell r="C1239">
            <v>3</v>
          </cell>
          <cell r="D1239" t="str">
            <v>200311407</v>
          </cell>
        </row>
        <row r="1240">
          <cell r="C1240">
            <v>7</v>
          </cell>
          <cell r="D1240" t="str">
            <v>200311Y1L</v>
          </cell>
        </row>
        <row r="1241">
          <cell r="C1241">
            <v>3</v>
          </cell>
          <cell r="D1241" t="str">
            <v>200311Y2L</v>
          </cell>
        </row>
        <row r="1242">
          <cell r="C1242">
            <v>23</v>
          </cell>
          <cell r="D1242" t="str">
            <v>200311CU2</v>
          </cell>
        </row>
        <row r="1243">
          <cell r="C1243">
            <v>56958</v>
          </cell>
          <cell r="D1243" t="str">
            <v>200312301</v>
          </cell>
        </row>
        <row r="1244">
          <cell r="C1244">
            <v>90</v>
          </cell>
          <cell r="D1244" t="str">
            <v>200312601</v>
          </cell>
        </row>
        <row r="1245">
          <cell r="C1245">
            <v>419</v>
          </cell>
          <cell r="D1245" t="str">
            <v>200312701</v>
          </cell>
        </row>
        <row r="1246">
          <cell r="C1246">
            <v>2785</v>
          </cell>
          <cell r="D1246" t="str">
            <v>200312801</v>
          </cell>
        </row>
        <row r="1247">
          <cell r="C1247">
            <v>5801</v>
          </cell>
          <cell r="D1247" t="str">
            <v>200312102</v>
          </cell>
        </row>
        <row r="1248">
          <cell r="C1248">
            <v>19</v>
          </cell>
          <cell r="D1248" t="str">
            <v>200312202</v>
          </cell>
        </row>
        <row r="1249">
          <cell r="C1249">
            <v>134</v>
          </cell>
          <cell r="D1249" t="str">
            <v>200312302</v>
          </cell>
        </row>
        <row r="1250">
          <cell r="C1250">
            <v>218</v>
          </cell>
          <cell r="D1250" t="str">
            <v>200312402</v>
          </cell>
        </row>
        <row r="1251">
          <cell r="C1251">
            <v>62</v>
          </cell>
          <cell r="D1251" t="str">
            <v>200312502</v>
          </cell>
        </row>
        <row r="1252">
          <cell r="C1252">
            <v>10</v>
          </cell>
          <cell r="D1252" t="str">
            <v>200312602</v>
          </cell>
        </row>
        <row r="1253">
          <cell r="C1253">
            <v>14</v>
          </cell>
          <cell r="D1253" t="str">
            <v>200312702</v>
          </cell>
        </row>
        <row r="1254">
          <cell r="C1254">
            <v>807</v>
          </cell>
          <cell r="D1254" t="str">
            <v>200312802</v>
          </cell>
        </row>
        <row r="1255">
          <cell r="C1255">
            <v>1048</v>
          </cell>
          <cell r="D1255" t="str">
            <v>200312902</v>
          </cell>
        </row>
        <row r="1256">
          <cell r="C1256">
            <v>17</v>
          </cell>
          <cell r="D1256" t="str">
            <v>200312203</v>
          </cell>
        </row>
        <row r="1257">
          <cell r="C1257">
            <v>27</v>
          </cell>
          <cell r="D1257" t="str">
            <v>200312104</v>
          </cell>
        </row>
        <row r="1258">
          <cell r="C1258">
            <v>336</v>
          </cell>
          <cell r="D1258" t="str">
            <v>200312305</v>
          </cell>
        </row>
        <row r="1259">
          <cell r="C1259">
            <v>1710</v>
          </cell>
          <cell r="D1259" t="str">
            <v>200312505</v>
          </cell>
        </row>
        <row r="1260">
          <cell r="C1260">
            <v>580</v>
          </cell>
          <cell r="D1260" t="str">
            <v>200312206</v>
          </cell>
        </row>
        <row r="1261">
          <cell r="C1261">
            <v>121</v>
          </cell>
          <cell r="D1261" t="str">
            <v>200312306</v>
          </cell>
        </row>
        <row r="1262">
          <cell r="C1262">
            <v>70</v>
          </cell>
          <cell r="D1262" t="str">
            <v>200312406</v>
          </cell>
        </row>
        <row r="1263">
          <cell r="C1263">
            <v>16</v>
          </cell>
          <cell r="D1263" t="str">
            <v>200312506</v>
          </cell>
        </row>
        <row r="1264">
          <cell r="C1264">
            <v>23</v>
          </cell>
          <cell r="D1264" t="str">
            <v>200312107</v>
          </cell>
        </row>
        <row r="1265">
          <cell r="C1265">
            <v>0</v>
          </cell>
          <cell r="D1265" t="str">
            <v>200312207</v>
          </cell>
        </row>
        <row r="1266">
          <cell r="C1266">
            <v>3</v>
          </cell>
          <cell r="D1266" t="str">
            <v>200312407</v>
          </cell>
        </row>
        <row r="1267">
          <cell r="C1267">
            <v>2</v>
          </cell>
          <cell r="D1267" t="str">
            <v>200312Y1D</v>
          </cell>
        </row>
        <row r="1268">
          <cell r="C1268">
            <v>7</v>
          </cell>
          <cell r="D1268" t="str">
            <v>200312Y1L</v>
          </cell>
        </row>
        <row r="1269">
          <cell r="C1269">
            <v>3</v>
          </cell>
          <cell r="D1269" t="str">
            <v>200312Y2L</v>
          </cell>
        </row>
        <row r="1270">
          <cell r="C1270">
            <v>23</v>
          </cell>
          <cell r="D1270" t="str">
            <v>200312CU2</v>
          </cell>
        </row>
        <row r="1271">
          <cell r="C1271">
            <v>56975</v>
          </cell>
          <cell r="D1271" t="str">
            <v>200401301</v>
          </cell>
        </row>
        <row r="1272">
          <cell r="C1272">
            <v>88</v>
          </cell>
          <cell r="D1272" t="str">
            <v>200401601</v>
          </cell>
        </row>
        <row r="1273">
          <cell r="C1273">
            <v>420</v>
          </cell>
          <cell r="D1273" t="str">
            <v>200401701</v>
          </cell>
        </row>
        <row r="1274">
          <cell r="C1274">
            <v>2820</v>
          </cell>
          <cell r="D1274" t="str">
            <v>200401801</v>
          </cell>
        </row>
        <row r="1275">
          <cell r="C1275">
            <v>5794</v>
          </cell>
          <cell r="D1275" t="str">
            <v>200401102</v>
          </cell>
        </row>
        <row r="1276">
          <cell r="C1276">
            <v>19</v>
          </cell>
          <cell r="D1276" t="str">
            <v>200401202</v>
          </cell>
        </row>
        <row r="1277">
          <cell r="C1277">
            <v>134</v>
          </cell>
          <cell r="D1277" t="str">
            <v>200401302</v>
          </cell>
        </row>
        <row r="1278">
          <cell r="C1278">
            <v>217</v>
          </cell>
          <cell r="D1278" t="str">
            <v>200401402</v>
          </cell>
        </row>
        <row r="1279">
          <cell r="C1279">
            <v>63</v>
          </cell>
          <cell r="D1279" t="str">
            <v>200401502</v>
          </cell>
        </row>
        <row r="1280">
          <cell r="C1280">
            <v>10</v>
          </cell>
          <cell r="D1280" t="str">
            <v>200401602</v>
          </cell>
        </row>
        <row r="1281">
          <cell r="C1281">
            <v>14</v>
          </cell>
          <cell r="D1281" t="str">
            <v>200401702</v>
          </cell>
        </row>
        <row r="1282">
          <cell r="C1282">
            <v>805</v>
          </cell>
          <cell r="D1282" t="str">
            <v>200401802</v>
          </cell>
        </row>
        <row r="1283">
          <cell r="C1283">
            <v>1042</v>
          </cell>
          <cell r="D1283" t="str">
            <v>200401902</v>
          </cell>
        </row>
        <row r="1284">
          <cell r="C1284">
            <v>17</v>
          </cell>
          <cell r="D1284" t="str">
            <v>200401203</v>
          </cell>
        </row>
        <row r="1285">
          <cell r="C1285">
            <v>27</v>
          </cell>
          <cell r="D1285" t="str">
            <v>200401104</v>
          </cell>
        </row>
        <row r="1286">
          <cell r="C1286">
            <v>336</v>
          </cell>
          <cell r="D1286" t="str">
            <v>200401305</v>
          </cell>
        </row>
        <row r="1287">
          <cell r="C1287">
            <v>1715</v>
          </cell>
          <cell r="D1287" t="str">
            <v>200401505</v>
          </cell>
        </row>
        <row r="1288">
          <cell r="C1288">
            <v>581</v>
          </cell>
          <cell r="D1288" t="str">
            <v>200401206</v>
          </cell>
        </row>
        <row r="1289">
          <cell r="C1289">
            <v>121</v>
          </cell>
          <cell r="D1289" t="str">
            <v>200401306</v>
          </cell>
        </row>
        <row r="1290">
          <cell r="C1290">
            <v>70</v>
          </cell>
          <cell r="D1290" t="str">
            <v>200401406</v>
          </cell>
        </row>
        <row r="1291">
          <cell r="C1291">
            <v>16</v>
          </cell>
          <cell r="D1291" t="str">
            <v>200401506</v>
          </cell>
        </row>
        <row r="1292">
          <cell r="C1292">
            <v>23</v>
          </cell>
          <cell r="D1292" t="str">
            <v>200401107</v>
          </cell>
        </row>
        <row r="1293">
          <cell r="C1293">
            <v>0</v>
          </cell>
          <cell r="D1293" t="str">
            <v>200401207</v>
          </cell>
        </row>
        <row r="1294">
          <cell r="C1294">
            <v>3</v>
          </cell>
          <cell r="D1294" t="str">
            <v>200401407</v>
          </cell>
        </row>
        <row r="1295">
          <cell r="C1295">
            <v>11</v>
          </cell>
          <cell r="D1295" t="str">
            <v>200401Y1D</v>
          </cell>
        </row>
        <row r="1296">
          <cell r="C1296">
            <v>7</v>
          </cell>
          <cell r="D1296" t="str">
            <v>200401Y1L</v>
          </cell>
        </row>
        <row r="1297">
          <cell r="C1297">
            <v>3</v>
          </cell>
          <cell r="D1297" t="str">
            <v>200401Y2L</v>
          </cell>
        </row>
        <row r="1298">
          <cell r="C1298">
            <v>23</v>
          </cell>
          <cell r="D1298" t="str">
            <v>200401CU2</v>
          </cell>
        </row>
        <row r="1299">
          <cell r="C1299">
            <v>56990</v>
          </cell>
          <cell r="D1299" t="str">
            <v>200402301</v>
          </cell>
        </row>
        <row r="1300">
          <cell r="C1300">
            <v>89</v>
          </cell>
          <cell r="D1300" t="str">
            <v>200402601</v>
          </cell>
        </row>
        <row r="1301">
          <cell r="C1301">
            <v>418</v>
          </cell>
          <cell r="D1301" t="str">
            <v>200402701</v>
          </cell>
        </row>
        <row r="1302">
          <cell r="C1302">
            <v>2820</v>
          </cell>
          <cell r="D1302" t="str">
            <v>200402801</v>
          </cell>
        </row>
        <row r="1303">
          <cell r="C1303">
            <v>5805</v>
          </cell>
          <cell r="D1303" t="str">
            <v>200402102</v>
          </cell>
        </row>
        <row r="1304">
          <cell r="C1304">
            <v>19</v>
          </cell>
          <cell r="D1304" t="str">
            <v>200402202</v>
          </cell>
        </row>
        <row r="1305">
          <cell r="C1305">
            <v>134</v>
          </cell>
          <cell r="D1305" t="str">
            <v>200402302</v>
          </cell>
        </row>
        <row r="1306">
          <cell r="C1306">
            <v>217</v>
          </cell>
          <cell r="D1306" t="str">
            <v>200402402</v>
          </cell>
        </row>
        <row r="1307">
          <cell r="C1307">
            <v>63</v>
          </cell>
          <cell r="D1307" t="str">
            <v>200402502</v>
          </cell>
        </row>
        <row r="1308">
          <cell r="C1308">
            <v>10</v>
          </cell>
          <cell r="D1308" t="str">
            <v>200402602</v>
          </cell>
        </row>
        <row r="1309">
          <cell r="C1309">
            <v>14</v>
          </cell>
          <cell r="D1309" t="str">
            <v>200402702</v>
          </cell>
        </row>
        <row r="1310">
          <cell r="C1310">
            <v>805</v>
          </cell>
          <cell r="D1310" t="str">
            <v>200402802</v>
          </cell>
        </row>
        <row r="1311">
          <cell r="C1311">
            <v>1041</v>
          </cell>
          <cell r="D1311" t="str">
            <v>200402902</v>
          </cell>
        </row>
        <row r="1312">
          <cell r="C1312">
            <v>17</v>
          </cell>
          <cell r="D1312" t="str">
            <v>200402203</v>
          </cell>
        </row>
        <row r="1313">
          <cell r="C1313">
            <v>27</v>
          </cell>
          <cell r="D1313" t="str">
            <v>200402104</v>
          </cell>
        </row>
        <row r="1314">
          <cell r="C1314">
            <v>335</v>
          </cell>
          <cell r="D1314" t="str">
            <v>200402305</v>
          </cell>
        </row>
        <row r="1315">
          <cell r="C1315">
            <v>1715</v>
          </cell>
          <cell r="D1315" t="str">
            <v>200402505</v>
          </cell>
        </row>
        <row r="1316">
          <cell r="C1316">
            <v>581</v>
          </cell>
          <cell r="D1316" t="str">
            <v>200402206</v>
          </cell>
        </row>
        <row r="1317">
          <cell r="C1317">
            <v>121</v>
          </cell>
          <cell r="D1317" t="str">
            <v>200402306</v>
          </cell>
        </row>
        <row r="1318">
          <cell r="C1318">
            <v>70</v>
          </cell>
          <cell r="D1318" t="str">
            <v>200402406</v>
          </cell>
        </row>
        <row r="1319">
          <cell r="C1319">
            <v>16</v>
          </cell>
          <cell r="D1319" t="str">
            <v>200402506</v>
          </cell>
        </row>
        <row r="1320">
          <cell r="C1320">
            <v>23</v>
          </cell>
          <cell r="D1320" t="str">
            <v>200402107</v>
          </cell>
        </row>
        <row r="1321">
          <cell r="C1321">
            <v>0</v>
          </cell>
          <cell r="D1321" t="str">
            <v>200402207</v>
          </cell>
        </row>
        <row r="1322">
          <cell r="C1322">
            <v>3</v>
          </cell>
          <cell r="D1322" t="str">
            <v>200402407</v>
          </cell>
        </row>
        <row r="1323">
          <cell r="C1323">
            <v>13</v>
          </cell>
          <cell r="D1323" t="str">
            <v>200402Y1D</v>
          </cell>
        </row>
        <row r="1324">
          <cell r="C1324">
            <v>7</v>
          </cell>
          <cell r="D1324" t="str">
            <v>200402Y1L</v>
          </cell>
        </row>
        <row r="1325">
          <cell r="C1325">
            <v>3</v>
          </cell>
          <cell r="D1325" t="str">
            <v>200402Y2L</v>
          </cell>
        </row>
        <row r="1326">
          <cell r="C1326">
            <v>23</v>
          </cell>
          <cell r="D1326" t="str">
            <v>200402CU2</v>
          </cell>
        </row>
        <row r="1327">
          <cell r="C1327">
            <v>56995</v>
          </cell>
          <cell r="D1327" t="str">
            <v>200403301</v>
          </cell>
        </row>
        <row r="1328">
          <cell r="C1328">
            <v>89</v>
          </cell>
          <cell r="D1328" t="str">
            <v>200403601</v>
          </cell>
        </row>
        <row r="1329">
          <cell r="C1329">
            <v>418</v>
          </cell>
          <cell r="D1329" t="str">
            <v>200403701</v>
          </cell>
        </row>
        <row r="1330">
          <cell r="C1330">
            <v>2818</v>
          </cell>
          <cell r="D1330" t="str">
            <v>200403801</v>
          </cell>
        </row>
        <row r="1331">
          <cell r="C1331">
            <v>5817</v>
          </cell>
          <cell r="D1331" t="str">
            <v>200403102</v>
          </cell>
        </row>
        <row r="1332">
          <cell r="C1332">
            <v>19</v>
          </cell>
          <cell r="D1332" t="str">
            <v>200403202</v>
          </cell>
        </row>
        <row r="1333">
          <cell r="C1333">
            <v>134</v>
          </cell>
          <cell r="D1333" t="str">
            <v>200403302</v>
          </cell>
        </row>
        <row r="1334">
          <cell r="C1334">
            <v>217</v>
          </cell>
          <cell r="D1334" t="str">
            <v>200403402</v>
          </cell>
        </row>
        <row r="1335">
          <cell r="C1335">
            <v>63</v>
          </cell>
          <cell r="D1335" t="str">
            <v>200403502</v>
          </cell>
        </row>
        <row r="1336">
          <cell r="C1336">
            <v>10</v>
          </cell>
          <cell r="D1336" t="str">
            <v>200403602</v>
          </cell>
        </row>
        <row r="1337">
          <cell r="C1337">
            <v>14</v>
          </cell>
          <cell r="D1337" t="str">
            <v>200403702</v>
          </cell>
        </row>
        <row r="1338">
          <cell r="C1338">
            <v>805</v>
          </cell>
          <cell r="D1338" t="str">
            <v>200403802</v>
          </cell>
        </row>
        <row r="1339">
          <cell r="C1339">
            <v>1019</v>
          </cell>
          <cell r="D1339" t="str">
            <v>200403902</v>
          </cell>
        </row>
        <row r="1340">
          <cell r="C1340">
            <v>17</v>
          </cell>
          <cell r="D1340" t="str">
            <v>200403203</v>
          </cell>
        </row>
        <row r="1341">
          <cell r="C1341">
            <v>27</v>
          </cell>
          <cell r="D1341" t="str">
            <v>200403104</v>
          </cell>
        </row>
        <row r="1342">
          <cell r="C1342">
            <v>335</v>
          </cell>
          <cell r="D1342" t="str">
            <v>200403305</v>
          </cell>
        </row>
        <row r="1343">
          <cell r="C1343">
            <v>1714</v>
          </cell>
          <cell r="D1343" t="str">
            <v>200403505</v>
          </cell>
        </row>
        <row r="1344">
          <cell r="C1344">
            <v>582</v>
          </cell>
          <cell r="D1344" t="str">
            <v>200403206</v>
          </cell>
        </row>
        <row r="1345">
          <cell r="C1345">
            <v>121</v>
          </cell>
          <cell r="D1345" t="str">
            <v>200403306</v>
          </cell>
        </row>
        <row r="1346">
          <cell r="C1346">
            <v>70</v>
          </cell>
          <cell r="D1346" t="str">
            <v>200403406</v>
          </cell>
        </row>
        <row r="1347">
          <cell r="C1347">
            <v>16</v>
          </cell>
          <cell r="D1347" t="str">
            <v>200403506</v>
          </cell>
        </row>
        <row r="1348">
          <cell r="C1348">
            <v>23</v>
          </cell>
          <cell r="D1348" t="str">
            <v>200403107</v>
          </cell>
        </row>
        <row r="1349">
          <cell r="C1349">
            <v>0</v>
          </cell>
          <cell r="D1349" t="str">
            <v>200403207</v>
          </cell>
        </row>
        <row r="1350">
          <cell r="C1350">
            <v>3</v>
          </cell>
          <cell r="D1350" t="str">
            <v>200403407</v>
          </cell>
        </row>
        <row r="1351">
          <cell r="C1351">
            <v>13</v>
          </cell>
          <cell r="D1351" t="str">
            <v>200403Y1D</v>
          </cell>
        </row>
        <row r="1352">
          <cell r="C1352">
            <v>7</v>
          </cell>
          <cell r="D1352" t="str">
            <v>200403Y1L</v>
          </cell>
        </row>
        <row r="1353">
          <cell r="C1353">
            <v>3</v>
          </cell>
          <cell r="D1353" t="str">
            <v>200403Y2L</v>
          </cell>
        </row>
        <row r="1354">
          <cell r="C1354">
            <v>23</v>
          </cell>
          <cell r="D1354" t="str">
            <v>200403CU2</v>
          </cell>
        </row>
        <row r="1355">
          <cell r="C1355">
            <v>56988</v>
          </cell>
          <cell r="D1355" t="str">
            <v>200404301</v>
          </cell>
        </row>
        <row r="1356">
          <cell r="C1356">
            <v>87</v>
          </cell>
          <cell r="D1356" t="str">
            <v>200404601</v>
          </cell>
        </row>
        <row r="1357">
          <cell r="C1357">
            <v>415</v>
          </cell>
          <cell r="D1357" t="str">
            <v>200404701</v>
          </cell>
        </row>
        <row r="1358">
          <cell r="C1358">
            <v>2818</v>
          </cell>
          <cell r="D1358" t="str">
            <v>200404801</v>
          </cell>
        </row>
        <row r="1359">
          <cell r="C1359">
            <v>5822</v>
          </cell>
          <cell r="D1359" t="str">
            <v>200404102</v>
          </cell>
        </row>
        <row r="1360">
          <cell r="C1360">
            <v>18</v>
          </cell>
          <cell r="D1360" t="str">
            <v>200404202</v>
          </cell>
        </row>
        <row r="1361">
          <cell r="C1361">
            <v>134</v>
          </cell>
          <cell r="D1361" t="str">
            <v>200404302</v>
          </cell>
        </row>
        <row r="1362">
          <cell r="C1362">
            <v>216</v>
          </cell>
          <cell r="D1362" t="str">
            <v>200404402</v>
          </cell>
        </row>
        <row r="1363">
          <cell r="C1363">
            <v>63</v>
          </cell>
          <cell r="D1363" t="str">
            <v>200404502</v>
          </cell>
        </row>
        <row r="1364">
          <cell r="C1364">
            <v>10</v>
          </cell>
          <cell r="D1364" t="str">
            <v>200404602</v>
          </cell>
        </row>
        <row r="1365">
          <cell r="C1365">
            <v>14</v>
          </cell>
          <cell r="D1365" t="str">
            <v>200404702</v>
          </cell>
        </row>
        <row r="1366">
          <cell r="C1366">
            <v>806</v>
          </cell>
          <cell r="D1366" t="str">
            <v>200404802</v>
          </cell>
        </row>
        <row r="1367">
          <cell r="C1367">
            <v>1014</v>
          </cell>
          <cell r="D1367" t="str">
            <v>200404902</v>
          </cell>
        </row>
        <row r="1368">
          <cell r="C1368">
            <v>17</v>
          </cell>
          <cell r="D1368" t="str">
            <v>200404203</v>
          </cell>
        </row>
        <row r="1369">
          <cell r="C1369">
            <v>27</v>
          </cell>
          <cell r="D1369" t="str">
            <v>200404104</v>
          </cell>
        </row>
        <row r="1370">
          <cell r="C1370">
            <v>333</v>
          </cell>
          <cell r="D1370" t="str">
            <v>200404305</v>
          </cell>
        </row>
        <row r="1371">
          <cell r="C1371">
            <v>1721</v>
          </cell>
          <cell r="D1371" t="str">
            <v>200404505</v>
          </cell>
        </row>
        <row r="1372">
          <cell r="C1372">
            <v>582</v>
          </cell>
          <cell r="D1372" t="str">
            <v>200404206</v>
          </cell>
        </row>
        <row r="1373">
          <cell r="C1373">
            <v>121</v>
          </cell>
          <cell r="D1373" t="str">
            <v>200404306</v>
          </cell>
        </row>
        <row r="1374">
          <cell r="C1374">
            <v>70</v>
          </cell>
          <cell r="D1374" t="str">
            <v>200404406</v>
          </cell>
        </row>
        <row r="1375">
          <cell r="C1375">
            <v>16</v>
          </cell>
          <cell r="D1375" t="str">
            <v>200404506</v>
          </cell>
        </row>
        <row r="1376">
          <cell r="C1376">
            <v>23</v>
          </cell>
          <cell r="D1376" t="str">
            <v>200404107</v>
          </cell>
        </row>
        <row r="1377">
          <cell r="C1377">
            <v>0</v>
          </cell>
          <cell r="D1377" t="str">
            <v>200404207</v>
          </cell>
        </row>
        <row r="1378">
          <cell r="C1378">
            <v>3</v>
          </cell>
          <cell r="D1378" t="str">
            <v>200404407</v>
          </cell>
        </row>
        <row r="1379">
          <cell r="C1379">
            <v>13</v>
          </cell>
          <cell r="D1379" t="str">
            <v>200404Y1D</v>
          </cell>
        </row>
        <row r="1380">
          <cell r="C1380">
            <v>7</v>
          </cell>
          <cell r="D1380" t="str">
            <v>200404Y1L</v>
          </cell>
        </row>
        <row r="1381">
          <cell r="C1381">
            <v>3</v>
          </cell>
          <cell r="D1381" t="str">
            <v>200404Y2L</v>
          </cell>
        </row>
        <row r="1382">
          <cell r="C1382">
            <v>56962</v>
          </cell>
          <cell r="D1382" t="str">
            <v>200405301</v>
          </cell>
        </row>
        <row r="1383">
          <cell r="C1383">
            <v>83</v>
          </cell>
          <cell r="D1383" t="str">
            <v>200405601</v>
          </cell>
        </row>
        <row r="1384">
          <cell r="C1384">
            <v>412</v>
          </cell>
          <cell r="D1384" t="str">
            <v>200405701</v>
          </cell>
        </row>
        <row r="1385">
          <cell r="C1385">
            <v>2815</v>
          </cell>
          <cell r="D1385" t="str">
            <v>200405801</v>
          </cell>
        </row>
        <row r="1386">
          <cell r="C1386">
            <v>5830</v>
          </cell>
          <cell r="D1386" t="str">
            <v>200405102</v>
          </cell>
        </row>
        <row r="1387">
          <cell r="C1387">
            <v>16</v>
          </cell>
          <cell r="D1387" t="str">
            <v>200405202</v>
          </cell>
        </row>
        <row r="1388">
          <cell r="C1388">
            <v>134</v>
          </cell>
          <cell r="D1388" t="str">
            <v>200405302</v>
          </cell>
        </row>
        <row r="1389">
          <cell r="C1389">
            <v>215</v>
          </cell>
          <cell r="D1389" t="str">
            <v>200405402</v>
          </cell>
        </row>
        <row r="1390">
          <cell r="C1390">
            <v>64</v>
          </cell>
          <cell r="D1390" t="str">
            <v>200405502</v>
          </cell>
        </row>
        <row r="1391">
          <cell r="C1391">
            <v>10</v>
          </cell>
          <cell r="D1391" t="str">
            <v>200405602</v>
          </cell>
        </row>
        <row r="1392">
          <cell r="C1392">
            <v>14</v>
          </cell>
          <cell r="D1392" t="str">
            <v>200405702</v>
          </cell>
        </row>
        <row r="1393">
          <cell r="C1393">
            <v>806</v>
          </cell>
          <cell r="D1393" t="str">
            <v>200405802</v>
          </cell>
        </row>
        <row r="1394">
          <cell r="C1394">
            <v>1005</v>
          </cell>
          <cell r="D1394" t="str">
            <v>200405902</v>
          </cell>
        </row>
        <row r="1395">
          <cell r="C1395">
            <v>17</v>
          </cell>
          <cell r="D1395" t="str">
            <v>200405203</v>
          </cell>
        </row>
        <row r="1396">
          <cell r="C1396">
            <v>27</v>
          </cell>
          <cell r="D1396" t="str">
            <v>200405104</v>
          </cell>
        </row>
        <row r="1397">
          <cell r="C1397">
            <v>332</v>
          </cell>
          <cell r="D1397" t="str">
            <v>200405305</v>
          </cell>
        </row>
        <row r="1398">
          <cell r="C1398">
            <v>1726</v>
          </cell>
          <cell r="D1398" t="str">
            <v>200405505</v>
          </cell>
        </row>
        <row r="1399">
          <cell r="C1399">
            <v>582</v>
          </cell>
          <cell r="D1399" t="str">
            <v>200405206</v>
          </cell>
        </row>
        <row r="1400">
          <cell r="C1400">
            <v>121</v>
          </cell>
          <cell r="D1400" t="str">
            <v>200405306</v>
          </cell>
        </row>
        <row r="1401">
          <cell r="C1401">
            <v>71</v>
          </cell>
          <cell r="D1401" t="str">
            <v>200405406</v>
          </cell>
        </row>
        <row r="1402">
          <cell r="C1402">
            <v>16</v>
          </cell>
          <cell r="D1402" t="str">
            <v>200405506</v>
          </cell>
        </row>
        <row r="1403">
          <cell r="C1403">
            <v>23</v>
          </cell>
          <cell r="D1403" t="str">
            <v>200405107</v>
          </cell>
        </row>
        <row r="1404">
          <cell r="C1404">
            <v>0</v>
          </cell>
          <cell r="D1404" t="str">
            <v>200405207</v>
          </cell>
        </row>
        <row r="1405">
          <cell r="C1405">
            <v>3</v>
          </cell>
          <cell r="D1405" t="str">
            <v>200405407</v>
          </cell>
        </row>
        <row r="1406">
          <cell r="C1406">
            <v>13</v>
          </cell>
          <cell r="D1406" t="str">
            <v>200405Y1D</v>
          </cell>
        </row>
        <row r="1407">
          <cell r="C1407">
            <v>7</v>
          </cell>
          <cell r="D1407" t="str">
            <v>200405Y1L</v>
          </cell>
        </row>
        <row r="1408">
          <cell r="C1408">
            <v>3</v>
          </cell>
          <cell r="D1408" t="str">
            <v>200405Y2L</v>
          </cell>
        </row>
        <row r="1409">
          <cell r="C1409">
            <v>57039</v>
          </cell>
          <cell r="D1409" t="str">
            <v>200406301</v>
          </cell>
        </row>
        <row r="1410">
          <cell r="C1410">
            <v>28</v>
          </cell>
          <cell r="D1410" t="str">
            <v>200406601</v>
          </cell>
        </row>
        <row r="1411">
          <cell r="C1411">
            <v>376</v>
          </cell>
          <cell r="D1411" t="str">
            <v>200406701</v>
          </cell>
        </row>
        <row r="1412">
          <cell r="C1412">
            <v>2826</v>
          </cell>
          <cell r="D1412" t="str">
            <v>200406801</v>
          </cell>
        </row>
        <row r="1413">
          <cell r="C1413">
            <v>5837</v>
          </cell>
          <cell r="D1413" t="str">
            <v>200406102</v>
          </cell>
        </row>
        <row r="1414">
          <cell r="C1414">
            <v>16</v>
          </cell>
          <cell r="D1414" t="str">
            <v>200406202</v>
          </cell>
        </row>
        <row r="1415">
          <cell r="C1415">
            <v>134</v>
          </cell>
          <cell r="D1415" t="str">
            <v>200406302</v>
          </cell>
        </row>
        <row r="1416">
          <cell r="C1416">
            <v>215</v>
          </cell>
          <cell r="D1416" t="str">
            <v>200406402</v>
          </cell>
        </row>
        <row r="1417">
          <cell r="C1417">
            <v>61</v>
          </cell>
          <cell r="D1417" t="str">
            <v>200406502</v>
          </cell>
        </row>
        <row r="1418">
          <cell r="C1418">
            <v>9</v>
          </cell>
          <cell r="D1418" t="str">
            <v>200406602</v>
          </cell>
        </row>
        <row r="1419">
          <cell r="C1419">
            <v>13</v>
          </cell>
          <cell r="D1419" t="str">
            <v>200406702</v>
          </cell>
        </row>
        <row r="1420">
          <cell r="C1420">
            <v>806</v>
          </cell>
          <cell r="D1420" t="str">
            <v>200406802</v>
          </cell>
        </row>
        <row r="1421">
          <cell r="C1421">
            <v>1019</v>
          </cell>
          <cell r="D1421" t="str">
            <v>200406902</v>
          </cell>
        </row>
        <row r="1422">
          <cell r="C1422">
            <v>0</v>
          </cell>
          <cell r="D1422" t="str">
            <v>200406142</v>
          </cell>
        </row>
        <row r="1423">
          <cell r="C1423">
            <v>0</v>
          </cell>
          <cell r="D1423" t="str">
            <v>200406242</v>
          </cell>
        </row>
        <row r="1424">
          <cell r="C1424">
            <v>3</v>
          </cell>
          <cell r="D1424" t="str">
            <v>200406342</v>
          </cell>
        </row>
        <row r="1425">
          <cell r="C1425">
            <v>3</v>
          </cell>
          <cell r="D1425" t="str">
            <v>200406542</v>
          </cell>
        </row>
        <row r="1426">
          <cell r="C1426">
            <v>1</v>
          </cell>
          <cell r="D1426" t="str">
            <v>200406642</v>
          </cell>
        </row>
        <row r="1427">
          <cell r="C1427">
            <v>1</v>
          </cell>
          <cell r="D1427" t="str">
            <v>200406742</v>
          </cell>
        </row>
        <row r="1428">
          <cell r="C1428">
            <v>17</v>
          </cell>
          <cell r="D1428" t="str">
            <v>200406203</v>
          </cell>
        </row>
        <row r="1429">
          <cell r="C1429">
            <v>27</v>
          </cell>
          <cell r="D1429" t="str">
            <v>200406104</v>
          </cell>
        </row>
        <row r="1430">
          <cell r="C1430">
            <v>332</v>
          </cell>
          <cell r="D1430" t="str">
            <v>200406305</v>
          </cell>
        </row>
        <row r="1431">
          <cell r="C1431">
            <v>1719</v>
          </cell>
          <cell r="D1431" t="str">
            <v>200406505</v>
          </cell>
        </row>
        <row r="1432">
          <cell r="C1432">
            <v>583</v>
          </cell>
          <cell r="D1432" t="str">
            <v>200406206</v>
          </cell>
        </row>
        <row r="1433">
          <cell r="C1433">
            <v>121</v>
          </cell>
          <cell r="D1433" t="str">
            <v>200406306</v>
          </cell>
        </row>
        <row r="1434">
          <cell r="C1434">
            <v>71</v>
          </cell>
          <cell r="D1434" t="str">
            <v>200406406</v>
          </cell>
        </row>
        <row r="1435">
          <cell r="C1435">
            <v>16</v>
          </cell>
          <cell r="D1435" t="str">
            <v>200406506</v>
          </cell>
        </row>
        <row r="1436">
          <cell r="C1436">
            <v>23</v>
          </cell>
          <cell r="D1436" t="str">
            <v>200406107</v>
          </cell>
        </row>
        <row r="1437">
          <cell r="C1437">
            <v>0</v>
          </cell>
          <cell r="D1437" t="str">
            <v>200406207</v>
          </cell>
        </row>
        <row r="1438">
          <cell r="C1438">
            <v>3</v>
          </cell>
          <cell r="D1438" t="str">
            <v>200406407</v>
          </cell>
        </row>
        <row r="1439">
          <cell r="C1439">
            <v>13</v>
          </cell>
          <cell r="D1439" t="str">
            <v>200406Y1D</v>
          </cell>
        </row>
        <row r="1440">
          <cell r="C1440">
            <v>7</v>
          </cell>
          <cell r="D1440" t="str">
            <v>200406Y1L</v>
          </cell>
        </row>
        <row r="1441">
          <cell r="C1441">
            <v>3</v>
          </cell>
          <cell r="D1441" t="str">
            <v>200406Y2L</v>
          </cell>
        </row>
        <row r="1442">
          <cell r="C1442">
            <v>57114</v>
          </cell>
          <cell r="D1442" t="str">
            <v>200407301</v>
          </cell>
        </row>
        <row r="1443">
          <cell r="C1443">
            <v>17</v>
          </cell>
          <cell r="D1443" t="str">
            <v>200407601</v>
          </cell>
        </row>
        <row r="1444">
          <cell r="C1444">
            <v>175</v>
          </cell>
          <cell r="D1444" t="str">
            <v>200407701</v>
          </cell>
        </row>
        <row r="1445">
          <cell r="C1445">
            <v>2915</v>
          </cell>
          <cell r="D1445" t="str">
            <v>200407801</v>
          </cell>
        </row>
        <row r="1446">
          <cell r="C1446">
            <v>5833</v>
          </cell>
          <cell r="D1446" t="str">
            <v>200407102</v>
          </cell>
        </row>
        <row r="1447">
          <cell r="C1447">
            <v>16</v>
          </cell>
          <cell r="D1447" t="str">
            <v>200407202</v>
          </cell>
        </row>
        <row r="1448">
          <cell r="C1448">
            <v>134</v>
          </cell>
          <cell r="D1448" t="str">
            <v>200407302</v>
          </cell>
        </row>
        <row r="1449">
          <cell r="C1449">
            <v>214</v>
          </cell>
          <cell r="D1449" t="str">
            <v>200407402</v>
          </cell>
        </row>
        <row r="1450">
          <cell r="C1450">
            <v>62</v>
          </cell>
          <cell r="D1450" t="str">
            <v>200407502</v>
          </cell>
        </row>
        <row r="1451">
          <cell r="C1451">
            <v>9</v>
          </cell>
          <cell r="D1451" t="str">
            <v>200407602</v>
          </cell>
        </row>
        <row r="1452">
          <cell r="C1452">
            <v>13</v>
          </cell>
          <cell r="D1452" t="str">
            <v>200407702</v>
          </cell>
        </row>
        <row r="1453">
          <cell r="C1453">
            <v>806</v>
          </cell>
          <cell r="D1453" t="str">
            <v>200407802</v>
          </cell>
        </row>
        <row r="1454">
          <cell r="C1454">
            <v>1029</v>
          </cell>
          <cell r="D1454" t="str">
            <v>200407902</v>
          </cell>
        </row>
        <row r="1455">
          <cell r="C1455">
            <v>1</v>
          </cell>
          <cell r="D1455" t="str">
            <v>200407142</v>
          </cell>
        </row>
        <row r="1456">
          <cell r="C1456">
            <v>0</v>
          </cell>
          <cell r="D1456" t="str">
            <v>200407242</v>
          </cell>
        </row>
        <row r="1457">
          <cell r="C1457">
            <v>1</v>
          </cell>
          <cell r="D1457" t="str">
            <v>200407342</v>
          </cell>
        </row>
        <row r="1458">
          <cell r="C1458">
            <v>3</v>
          </cell>
          <cell r="D1458" t="str">
            <v>200407542</v>
          </cell>
        </row>
        <row r="1459">
          <cell r="C1459">
            <v>1</v>
          </cell>
          <cell r="D1459" t="str">
            <v>200407642</v>
          </cell>
        </row>
        <row r="1460">
          <cell r="C1460">
            <v>0</v>
          </cell>
          <cell r="D1460" t="str">
            <v>200407742</v>
          </cell>
        </row>
        <row r="1461">
          <cell r="C1461">
            <v>17</v>
          </cell>
          <cell r="D1461" t="str">
            <v>200407203</v>
          </cell>
        </row>
        <row r="1462">
          <cell r="C1462">
            <v>27</v>
          </cell>
          <cell r="D1462" t="str">
            <v>200407104</v>
          </cell>
        </row>
        <row r="1463">
          <cell r="C1463">
            <v>330</v>
          </cell>
          <cell r="D1463" t="str">
            <v>200407305</v>
          </cell>
        </row>
        <row r="1464">
          <cell r="C1464">
            <v>1719</v>
          </cell>
          <cell r="D1464" t="str">
            <v>200407505</v>
          </cell>
        </row>
        <row r="1465">
          <cell r="C1465">
            <v>583</v>
          </cell>
          <cell r="D1465" t="str">
            <v>200407206</v>
          </cell>
        </row>
        <row r="1466">
          <cell r="C1466">
            <v>121</v>
          </cell>
          <cell r="D1466" t="str">
            <v>200407306</v>
          </cell>
        </row>
        <row r="1467">
          <cell r="C1467">
            <v>70</v>
          </cell>
          <cell r="D1467" t="str">
            <v>200407406</v>
          </cell>
        </row>
        <row r="1468">
          <cell r="C1468">
            <v>16</v>
          </cell>
          <cell r="D1468" t="str">
            <v>200407506</v>
          </cell>
        </row>
        <row r="1469">
          <cell r="C1469">
            <v>22</v>
          </cell>
          <cell r="D1469" t="str">
            <v>200407107</v>
          </cell>
        </row>
        <row r="1470">
          <cell r="C1470">
            <v>0</v>
          </cell>
          <cell r="D1470" t="str">
            <v>200407207</v>
          </cell>
        </row>
        <row r="1471">
          <cell r="C1471">
            <v>3</v>
          </cell>
          <cell r="D1471" t="str">
            <v>200407407</v>
          </cell>
        </row>
        <row r="1472">
          <cell r="C1472">
            <v>13</v>
          </cell>
          <cell r="D1472" t="str">
            <v>200407Y1D</v>
          </cell>
        </row>
        <row r="1473">
          <cell r="C1473">
            <v>1</v>
          </cell>
          <cell r="D1473" t="str">
            <v>200407Y3D</v>
          </cell>
        </row>
        <row r="1474">
          <cell r="C1474">
            <v>1</v>
          </cell>
          <cell r="D1474" t="str">
            <v>200407Y7D</v>
          </cell>
        </row>
        <row r="1475">
          <cell r="C1475">
            <v>7</v>
          </cell>
          <cell r="D1475" t="str">
            <v>200407Y1L</v>
          </cell>
        </row>
        <row r="1476">
          <cell r="C1476">
            <v>3</v>
          </cell>
          <cell r="D1476" t="str">
            <v>200407Y2L</v>
          </cell>
        </row>
        <row r="1477">
          <cell r="C1477">
            <v>57117</v>
          </cell>
          <cell r="D1477" t="str">
            <v>200408301</v>
          </cell>
        </row>
        <row r="1478">
          <cell r="C1478">
            <v>17</v>
          </cell>
          <cell r="D1478" t="str">
            <v>200408601</v>
          </cell>
        </row>
        <row r="1479">
          <cell r="C1479">
            <v>174</v>
          </cell>
          <cell r="D1479" t="str">
            <v>200408701</v>
          </cell>
        </row>
        <row r="1480">
          <cell r="C1480">
            <v>2902</v>
          </cell>
          <cell r="D1480" t="str">
            <v>200408801</v>
          </cell>
        </row>
        <row r="1481">
          <cell r="C1481">
            <v>5846</v>
          </cell>
          <cell r="D1481" t="str">
            <v>200408102</v>
          </cell>
        </row>
        <row r="1482">
          <cell r="C1482">
            <v>16</v>
          </cell>
          <cell r="D1482" t="str">
            <v>200408202</v>
          </cell>
        </row>
        <row r="1483">
          <cell r="C1483">
            <v>133</v>
          </cell>
          <cell r="D1483" t="str">
            <v>200408302</v>
          </cell>
        </row>
        <row r="1484">
          <cell r="C1484">
            <v>214</v>
          </cell>
          <cell r="D1484" t="str">
            <v>200408402</v>
          </cell>
        </row>
        <row r="1485">
          <cell r="C1485">
            <v>62</v>
          </cell>
          <cell r="D1485" t="str">
            <v>200408502</v>
          </cell>
        </row>
        <row r="1486">
          <cell r="C1486">
            <v>9</v>
          </cell>
          <cell r="D1486" t="str">
            <v>200408602</v>
          </cell>
        </row>
        <row r="1487">
          <cell r="C1487">
            <v>13</v>
          </cell>
          <cell r="D1487" t="str">
            <v>200408702</v>
          </cell>
        </row>
        <row r="1488">
          <cell r="C1488">
            <v>806</v>
          </cell>
          <cell r="D1488" t="str">
            <v>200408802</v>
          </cell>
        </row>
        <row r="1489">
          <cell r="C1489">
            <v>1035</v>
          </cell>
          <cell r="D1489" t="str">
            <v>200408902</v>
          </cell>
        </row>
        <row r="1490">
          <cell r="C1490">
            <v>1</v>
          </cell>
          <cell r="D1490" t="str">
            <v>200408142</v>
          </cell>
        </row>
        <row r="1491">
          <cell r="C1491">
            <v>0</v>
          </cell>
          <cell r="D1491" t="str">
            <v>200408242</v>
          </cell>
        </row>
        <row r="1492">
          <cell r="C1492">
            <v>1</v>
          </cell>
          <cell r="D1492" t="str">
            <v>200408342</v>
          </cell>
        </row>
        <row r="1493">
          <cell r="C1493">
            <v>3</v>
          </cell>
          <cell r="D1493" t="str">
            <v>200408542</v>
          </cell>
        </row>
        <row r="1494">
          <cell r="C1494">
            <v>1</v>
          </cell>
          <cell r="D1494" t="str">
            <v>200408642</v>
          </cell>
        </row>
        <row r="1495">
          <cell r="C1495">
            <v>0</v>
          </cell>
          <cell r="D1495" t="str">
            <v>200408742</v>
          </cell>
        </row>
        <row r="1496">
          <cell r="C1496">
            <v>17</v>
          </cell>
          <cell r="D1496" t="str">
            <v>200408203</v>
          </cell>
        </row>
        <row r="1497">
          <cell r="C1497">
            <v>27</v>
          </cell>
          <cell r="D1497" t="str">
            <v>200408104</v>
          </cell>
        </row>
        <row r="1498">
          <cell r="C1498">
            <v>328</v>
          </cell>
          <cell r="D1498" t="str">
            <v>200408305</v>
          </cell>
        </row>
        <row r="1499">
          <cell r="C1499">
            <v>1727</v>
          </cell>
          <cell r="D1499" t="str">
            <v>200408505</v>
          </cell>
        </row>
        <row r="1500">
          <cell r="C1500">
            <v>584</v>
          </cell>
          <cell r="D1500" t="str">
            <v>200408206</v>
          </cell>
        </row>
        <row r="1501">
          <cell r="C1501">
            <v>121</v>
          </cell>
          <cell r="D1501" t="str">
            <v>200408306</v>
          </cell>
        </row>
        <row r="1502">
          <cell r="C1502">
            <v>71</v>
          </cell>
          <cell r="D1502" t="str">
            <v>200408406</v>
          </cell>
        </row>
        <row r="1503">
          <cell r="C1503">
            <v>16</v>
          </cell>
          <cell r="D1503" t="str">
            <v>200408506</v>
          </cell>
        </row>
        <row r="1504">
          <cell r="C1504">
            <v>21</v>
          </cell>
          <cell r="D1504" t="str">
            <v>200408107</v>
          </cell>
        </row>
        <row r="1505">
          <cell r="C1505">
            <v>0</v>
          </cell>
          <cell r="D1505" t="str">
            <v>200408207</v>
          </cell>
        </row>
        <row r="1506">
          <cell r="C1506">
            <v>3</v>
          </cell>
          <cell r="D1506" t="str">
            <v>200408407</v>
          </cell>
        </row>
        <row r="1507">
          <cell r="C1507">
            <v>13</v>
          </cell>
          <cell r="D1507" t="str">
            <v>200408Y1D</v>
          </cell>
        </row>
        <row r="1508">
          <cell r="C1508">
            <v>1</v>
          </cell>
          <cell r="D1508" t="str">
            <v>200408Y3D</v>
          </cell>
        </row>
        <row r="1509">
          <cell r="C1509">
            <v>1</v>
          </cell>
          <cell r="D1509" t="str">
            <v>200408Y7D</v>
          </cell>
        </row>
        <row r="1510">
          <cell r="C1510">
            <v>8</v>
          </cell>
          <cell r="D1510" t="str">
            <v>200408Y1L</v>
          </cell>
        </row>
        <row r="1511">
          <cell r="C1511">
            <v>3</v>
          </cell>
          <cell r="D1511" t="str">
            <v>200408Y2L</v>
          </cell>
        </row>
        <row r="1512">
          <cell r="C1512">
            <v>57151</v>
          </cell>
          <cell r="D1512" t="str">
            <v>200409301</v>
          </cell>
        </row>
        <row r="1513">
          <cell r="C1513">
            <v>17</v>
          </cell>
          <cell r="D1513" t="str">
            <v>200409601</v>
          </cell>
        </row>
        <row r="1514">
          <cell r="C1514">
            <v>172</v>
          </cell>
          <cell r="D1514" t="str">
            <v>200409701</v>
          </cell>
        </row>
        <row r="1515">
          <cell r="C1515">
            <v>2905</v>
          </cell>
          <cell r="D1515" t="str">
            <v>200409801</v>
          </cell>
        </row>
        <row r="1516">
          <cell r="C1516">
            <v>5847</v>
          </cell>
          <cell r="D1516" t="str">
            <v>200409102</v>
          </cell>
        </row>
        <row r="1517">
          <cell r="C1517">
            <v>16</v>
          </cell>
          <cell r="D1517" t="str">
            <v>200409202</v>
          </cell>
        </row>
        <row r="1518">
          <cell r="C1518">
            <v>135</v>
          </cell>
          <cell r="D1518" t="str">
            <v>200409302</v>
          </cell>
        </row>
        <row r="1519">
          <cell r="C1519">
            <v>214</v>
          </cell>
          <cell r="D1519" t="str">
            <v>200409402</v>
          </cell>
        </row>
        <row r="1520">
          <cell r="C1520">
            <v>62</v>
          </cell>
          <cell r="D1520" t="str">
            <v>200409502</v>
          </cell>
        </row>
        <row r="1521">
          <cell r="C1521">
            <v>9</v>
          </cell>
          <cell r="D1521" t="str">
            <v>200409602</v>
          </cell>
        </row>
        <row r="1522">
          <cell r="C1522">
            <v>13</v>
          </cell>
          <cell r="D1522" t="str">
            <v>200409702</v>
          </cell>
        </row>
        <row r="1523">
          <cell r="C1523">
            <v>806</v>
          </cell>
          <cell r="D1523" t="str">
            <v>200409802</v>
          </cell>
        </row>
        <row r="1524">
          <cell r="C1524">
            <v>1040</v>
          </cell>
          <cell r="D1524" t="str">
            <v>200409902</v>
          </cell>
        </row>
        <row r="1525">
          <cell r="C1525">
            <v>1</v>
          </cell>
          <cell r="D1525" t="str">
            <v>200409142</v>
          </cell>
        </row>
        <row r="1526">
          <cell r="C1526">
            <v>0</v>
          </cell>
          <cell r="D1526" t="str">
            <v>200409242</v>
          </cell>
        </row>
        <row r="1527">
          <cell r="C1527">
            <v>1</v>
          </cell>
          <cell r="D1527" t="str">
            <v>200409342</v>
          </cell>
        </row>
        <row r="1528">
          <cell r="C1528">
            <v>3</v>
          </cell>
          <cell r="D1528" t="str">
            <v>200409542</v>
          </cell>
        </row>
        <row r="1529">
          <cell r="C1529">
            <v>1</v>
          </cell>
          <cell r="D1529" t="str">
            <v>200409642</v>
          </cell>
        </row>
        <row r="1530">
          <cell r="C1530">
            <v>0</v>
          </cell>
          <cell r="D1530" t="str">
            <v>200409742</v>
          </cell>
        </row>
        <row r="1531">
          <cell r="C1531">
            <v>17</v>
          </cell>
          <cell r="D1531" t="str">
            <v>200409203</v>
          </cell>
        </row>
        <row r="1532">
          <cell r="C1532">
            <v>27</v>
          </cell>
          <cell r="D1532" t="str">
            <v>200409104</v>
          </cell>
        </row>
        <row r="1533">
          <cell r="C1533">
            <v>325</v>
          </cell>
          <cell r="D1533" t="str">
            <v>200409305</v>
          </cell>
        </row>
        <row r="1534">
          <cell r="C1534">
            <v>1732</v>
          </cell>
          <cell r="D1534" t="str">
            <v>200409505</v>
          </cell>
        </row>
        <row r="1535">
          <cell r="C1535">
            <v>583</v>
          </cell>
          <cell r="D1535" t="str">
            <v>200409206</v>
          </cell>
        </row>
        <row r="1536">
          <cell r="C1536">
            <v>121</v>
          </cell>
          <cell r="D1536" t="str">
            <v>200409306</v>
          </cell>
        </row>
        <row r="1537">
          <cell r="C1537">
            <v>70</v>
          </cell>
          <cell r="D1537" t="str">
            <v>200409406</v>
          </cell>
        </row>
        <row r="1538">
          <cell r="C1538">
            <v>16</v>
          </cell>
          <cell r="D1538" t="str">
            <v>200409506</v>
          </cell>
        </row>
        <row r="1539">
          <cell r="C1539">
            <v>21</v>
          </cell>
          <cell r="D1539" t="str">
            <v>200409107</v>
          </cell>
        </row>
        <row r="1540">
          <cell r="C1540">
            <v>0</v>
          </cell>
          <cell r="D1540" t="str">
            <v>200409207</v>
          </cell>
        </row>
        <row r="1541">
          <cell r="C1541">
            <v>3</v>
          </cell>
          <cell r="D1541" t="str">
            <v>200409407</v>
          </cell>
        </row>
        <row r="1542">
          <cell r="C1542">
            <v>13</v>
          </cell>
          <cell r="D1542" t="str">
            <v>200409Y1D</v>
          </cell>
        </row>
        <row r="1543">
          <cell r="C1543">
            <v>1</v>
          </cell>
          <cell r="D1543" t="str">
            <v>200409Y3D</v>
          </cell>
        </row>
        <row r="1544">
          <cell r="C1544">
            <v>1</v>
          </cell>
          <cell r="D1544" t="str">
            <v>200409Y7D</v>
          </cell>
        </row>
        <row r="1545">
          <cell r="C1545">
            <v>8</v>
          </cell>
          <cell r="D1545" t="str">
            <v>200409Y1L</v>
          </cell>
        </row>
        <row r="1546">
          <cell r="C1546">
            <v>3</v>
          </cell>
          <cell r="D1546" t="str">
            <v>200409Y2L</v>
          </cell>
        </row>
        <row r="1547">
          <cell r="C1547">
            <v>57182</v>
          </cell>
          <cell r="D1547" t="str">
            <v>200410301</v>
          </cell>
        </row>
        <row r="1548">
          <cell r="C1548">
            <v>17</v>
          </cell>
          <cell r="D1548" t="str">
            <v>200410601</v>
          </cell>
        </row>
        <row r="1549">
          <cell r="C1549">
            <v>172</v>
          </cell>
          <cell r="D1549" t="str">
            <v>200410701</v>
          </cell>
        </row>
        <row r="1550">
          <cell r="C1550">
            <v>2906</v>
          </cell>
          <cell r="D1550" t="str">
            <v>200410801</v>
          </cell>
        </row>
        <row r="1551">
          <cell r="C1551">
            <v>5864</v>
          </cell>
          <cell r="D1551" t="str">
            <v>200410102</v>
          </cell>
        </row>
        <row r="1552">
          <cell r="C1552">
            <v>16</v>
          </cell>
          <cell r="D1552" t="str">
            <v>200410202</v>
          </cell>
        </row>
        <row r="1553">
          <cell r="C1553">
            <v>136</v>
          </cell>
          <cell r="D1553" t="str">
            <v>200410302</v>
          </cell>
        </row>
        <row r="1554">
          <cell r="C1554">
            <v>214</v>
          </cell>
          <cell r="D1554" t="str">
            <v>200410402</v>
          </cell>
        </row>
        <row r="1555">
          <cell r="C1555">
            <v>62</v>
          </cell>
          <cell r="D1555" t="str">
            <v>200410502</v>
          </cell>
        </row>
        <row r="1556">
          <cell r="C1556">
            <v>9</v>
          </cell>
          <cell r="D1556" t="str">
            <v>200410602</v>
          </cell>
        </row>
        <row r="1557">
          <cell r="C1557">
            <v>13</v>
          </cell>
          <cell r="D1557" t="str">
            <v>200410702</v>
          </cell>
        </row>
        <row r="1558">
          <cell r="C1558">
            <v>806</v>
          </cell>
          <cell r="D1558" t="str">
            <v>200410802</v>
          </cell>
        </row>
        <row r="1559">
          <cell r="C1559">
            <v>1034</v>
          </cell>
          <cell r="D1559" t="str">
            <v>200410902</v>
          </cell>
        </row>
        <row r="1560">
          <cell r="C1560">
            <v>1</v>
          </cell>
          <cell r="D1560" t="str">
            <v>200410142</v>
          </cell>
        </row>
        <row r="1561">
          <cell r="C1561">
            <v>0</v>
          </cell>
          <cell r="D1561" t="str">
            <v>200410242</v>
          </cell>
        </row>
        <row r="1562">
          <cell r="C1562">
            <v>1</v>
          </cell>
          <cell r="D1562" t="str">
            <v>200410342</v>
          </cell>
        </row>
        <row r="1563">
          <cell r="C1563">
            <v>3</v>
          </cell>
          <cell r="D1563" t="str">
            <v>200410542</v>
          </cell>
        </row>
        <row r="1564">
          <cell r="C1564">
            <v>1</v>
          </cell>
          <cell r="D1564" t="str">
            <v>200410642</v>
          </cell>
        </row>
        <row r="1565">
          <cell r="C1565">
            <v>0</v>
          </cell>
          <cell r="D1565" t="str">
            <v>200410742</v>
          </cell>
        </row>
        <row r="1566">
          <cell r="C1566">
            <v>17</v>
          </cell>
          <cell r="D1566" t="str">
            <v>200410203</v>
          </cell>
        </row>
        <row r="1567">
          <cell r="C1567">
            <v>27</v>
          </cell>
          <cell r="D1567" t="str">
            <v>200410104</v>
          </cell>
        </row>
        <row r="1568">
          <cell r="C1568">
            <v>324</v>
          </cell>
          <cell r="D1568" t="str">
            <v>200410305</v>
          </cell>
        </row>
        <row r="1569">
          <cell r="C1569">
            <v>1736</v>
          </cell>
          <cell r="D1569" t="str">
            <v>200410505</v>
          </cell>
        </row>
        <row r="1570">
          <cell r="C1570">
            <v>583</v>
          </cell>
          <cell r="D1570" t="str">
            <v>200410206</v>
          </cell>
        </row>
        <row r="1571">
          <cell r="C1571">
            <v>122</v>
          </cell>
          <cell r="D1571" t="str">
            <v>200410306</v>
          </cell>
        </row>
        <row r="1572">
          <cell r="C1572">
            <v>70</v>
          </cell>
          <cell r="D1572" t="str">
            <v>200410406</v>
          </cell>
        </row>
        <row r="1573">
          <cell r="C1573">
            <v>16</v>
          </cell>
          <cell r="D1573" t="str">
            <v>200410506</v>
          </cell>
        </row>
        <row r="1574">
          <cell r="C1574">
            <v>21</v>
          </cell>
          <cell r="D1574" t="str">
            <v>200410107</v>
          </cell>
        </row>
        <row r="1575">
          <cell r="C1575">
            <v>0</v>
          </cell>
          <cell r="D1575" t="str">
            <v>200410207</v>
          </cell>
        </row>
        <row r="1576">
          <cell r="C1576">
            <v>3</v>
          </cell>
          <cell r="D1576" t="str">
            <v>200410407</v>
          </cell>
        </row>
        <row r="1577">
          <cell r="C1577">
            <v>13</v>
          </cell>
          <cell r="D1577" t="str">
            <v>200410Y1D</v>
          </cell>
        </row>
        <row r="1578">
          <cell r="C1578">
            <v>1</v>
          </cell>
          <cell r="D1578" t="str">
            <v>200410Y3D</v>
          </cell>
        </row>
        <row r="1579">
          <cell r="C1579">
            <v>1</v>
          </cell>
          <cell r="D1579" t="str">
            <v>200410Y7D</v>
          </cell>
        </row>
        <row r="1580">
          <cell r="C1580">
            <v>8</v>
          </cell>
          <cell r="D1580" t="str">
            <v>200410Y1L</v>
          </cell>
        </row>
        <row r="1581">
          <cell r="C1581">
            <v>3</v>
          </cell>
          <cell r="D1581" t="str">
            <v>200410Y2L</v>
          </cell>
        </row>
        <row r="1582">
          <cell r="C1582">
            <v>57215</v>
          </cell>
          <cell r="D1582" t="str">
            <v>200411301</v>
          </cell>
        </row>
        <row r="1583">
          <cell r="C1583">
            <v>16</v>
          </cell>
          <cell r="D1583" t="str">
            <v>200411601</v>
          </cell>
        </row>
        <row r="1584">
          <cell r="C1584">
            <v>170</v>
          </cell>
          <cell r="D1584" t="str">
            <v>200411701</v>
          </cell>
        </row>
        <row r="1585">
          <cell r="C1585">
            <v>2907</v>
          </cell>
          <cell r="D1585" t="str">
            <v>200411801</v>
          </cell>
        </row>
        <row r="1586">
          <cell r="C1586">
            <v>5875</v>
          </cell>
          <cell r="D1586" t="str">
            <v>200411102</v>
          </cell>
        </row>
        <row r="1587">
          <cell r="C1587">
            <v>16</v>
          </cell>
          <cell r="D1587" t="str">
            <v>200411202</v>
          </cell>
        </row>
        <row r="1588">
          <cell r="C1588">
            <v>136</v>
          </cell>
          <cell r="D1588" t="str">
            <v>200411302</v>
          </cell>
        </row>
        <row r="1589">
          <cell r="C1589">
            <v>214</v>
          </cell>
          <cell r="D1589" t="str">
            <v>200411402</v>
          </cell>
        </row>
        <row r="1590">
          <cell r="C1590">
            <v>62</v>
          </cell>
          <cell r="D1590" t="str">
            <v>200411502</v>
          </cell>
        </row>
        <row r="1591">
          <cell r="C1591">
            <v>9</v>
          </cell>
          <cell r="D1591" t="str">
            <v>200411602</v>
          </cell>
        </row>
        <row r="1592">
          <cell r="C1592">
            <v>13</v>
          </cell>
          <cell r="D1592" t="str">
            <v>200411702</v>
          </cell>
        </row>
        <row r="1593">
          <cell r="C1593">
            <v>806</v>
          </cell>
          <cell r="D1593" t="str">
            <v>200411802</v>
          </cell>
        </row>
        <row r="1594">
          <cell r="C1594">
            <v>1032</v>
          </cell>
          <cell r="D1594" t="str">
            <v>200411902</v>
          </cell>
        </row>
        <row r="1595">
          <cell r="C1595">
            <v>1</v>
          </cell>
          <cell r="D1595" t="str">
            <v>200411142</v>
          </cell>
        </row>
        <row r="1596">
          <cell r="C1596">
            <v>0</v>
          </cell>
          <cell r="D1596" t="str">
            <v>200411242</v>
          </cell>
        </row>
        <row r="1597">
          <cell r="C1597">
            <v>1</v>
          </cell>
          <cell r="D1597" t="str">
            <v>200411342</v>
          </cell>
        </row>
        <row r="1598">
          <cell r="C1598">
            <v>3</v>
          </cell>
          <cell r="D1598" t="str">
            <v>200411542</v>
          </cell>
        </row>
        <row r="1599">
          <cell r="C1599">
            <v>1</v>
          </cell>
          <cell r="D1599" t="str">
            <v>200411642</v>
          </cell>
        </row>
        <row r="1600">
          <cell r="C1600">
            <v>0</v>
          </cell>
          <cell r="D1600" t="str">
            <v>200411742</v>
          </cell>
        </row>
        <row r="1601">
          <cell r="C1601">
            <v>17</v>
          </cell>
          <cell r="D1601" t="str">
            <v>200411203</v>
          </cell>
        </row>
        <row r="1602">
          <cell r="C1602">
            <v>27</v>
          </cell>
          <cell r="D1602" t="str">
            <v>200411104</v>
          </cell>
        </row>
        <row r="1603">
          <cell r="C1603">
            <v>322</v>
          </cell>
          <cell r="D1603" t="str">
            <v>200411305</v>
          </cell>
        </row>
        <row r="1604">
          <cell r="C1604">
            <v>1742</v>
          </cell>
          <cell r="D1604" t="str">
            <v>200411505</v>
          </cell>
        </row>
        <row r="1605">
          <cell r="C1605">
            <v>582</v>
          </cell>
          <cell r="D1605" t="str">
            <v>200411206</v>
          </cell>
        </row>
        <row r="1606">
          <cell r="C1606">
            <v>123</v>
          </cell>
          <cell r="D1606" t="str">
            <v>200411306</v>
          </cell>
        </row>
        <row r="1607">
          <cell r="C1607">
            <v>70</v>
          </cell>
          <cell r="D1607" t="str">
            <v>200411406</v>
          </cell>
        </row>
        <row r="1608">
          <cell r="C1608">
            <v>16</v>
          </cell>
          <cell r="D1608" t="str">
            <v>200411506</v>
          </cell>
        </row>
        <row r="1609">
          <cell r="C1609">
            <v>21</v>
          </cell>
          <cell r="D1609" t="str">
            <v>200411107</v>
          </cell>
        </row>
        <row r="1610">
          <cell r="C1610">
            <v>0</v>
          </cell>
          <cell r="D1610" t="str">
            <v>200411207</v>
          </cell>
        </row>
        <row r="1611">
          <cell r="C1611">
            <v>3</v>
          </cell>
          <cell r="D1611" t="str">
            <v>200411407</v>
          </cell>
        </row>
        <row r="1612">
          <cell r="C1612">
            <v>13</v>
          </cell>
          <cell r="D1612" t="str">
            <v>200411Y1D</v>
          </cell>
        </row>
        <row r="1613">
          <cell r="C1613">
            <v>1</v>
          </cell>
          <cell r="D1613" t="str">
            <v>200411Y3D</v>
          </cell>
        </row>
        <row r="1614">
          <cell r="C1614">
            <v>1</v>
          </cell>
          <cell r="D1614" t="str">
            <v>200411Y7D</v>
          </cell>
        </row>
        <row r="1615">
          <cell r="C1615">
            <v>8</v>
          </cell>
          <cell r="D1615" t="str">
            <v>200411Y1L</v>
          </cell>
        </row>
        <row r="1616">
          <cell r="C1616">
            <v>3</v>
          </cell>
          <cell r="D1616" t="str">
            <v>200411Y2L</v>
          </cell>
        </row>
        <row r="1617">
          <cell r="C1617">
            <v>57246</v>
          </cell>
          <cell r="D1617" t="str">
            <v>200412301</v>
          </cell>
        </row>
        <row r="1618">
          <cell r="C1618">
            <v>16</v>
          </cell>
          <cell r="D1618" t="str">
            <v>200412601</v>
          </cell>
        </row>
        <row r="1619">
          <cell r="C1619">
            <v>170</v>
          </cell>
          <cell r="D1619" t="str">
            <v>200412701</v>
          </cell>
        </row>
        <row r="1620">
          <cell r="C1620">
            <v>2906</v>
          </cell>
          <cell r="D1620" t="str">
            <v>200412801</v>
          </cell>
        </row>
        <row r="1621">
          <cell r="C1621">
            <v>5888</v>
          </cell>
          <cell r="D1621" t="str">
            <v>200412102</v>
          </cell>
        </row>
        <row r="1622">
          <cell r="C1622">
            <v>15</v>
          </cell>
          <cell r="D1622" t="str">
            <v>200412202</v>
          </cell>
        </row>
        <row r="1623">
          <cell r="C1623">
            <v>138</v>
          </cell>
          <cell r="D1623" t="str">
            <v>200412302</v>
          </cell>
        </row>
        <row r="1624">
          <cell r="C1624">
            <v>215</v>
          </cell>
          <cell r="D1624" t="str">
            <v>200412402</v>
          </cell>
        </row>
        <row r="1625">
          <cell r="C1625">
            <v>62</v>
          </cell>
          <cell r="D1625" t="str">
            <v>200412502</v>
          </cell>
        </row>
        <row r="1626">
          <cell r="C1626">
            <v>9</v>
          </cell>
          <cell r="D1626" t="str">
            <v>200412602</v>
          </cell>
        </row>
        <row r="1627">
          <cell r="C1627">
            <v>13</v>
          </cell>
          <cell r="D1627" t="str">
            <v>200412702</v>
          </cell>
        </row>
        <row r="1628">
          <cell r="C1628">
            <v>811</v>
          </cell>
          <cell r="D1628" t="str">
            <v>200412802</v>
          </cell>
        </row>
        <row r="1629">
          <cell r="C1629">
            <v>1041</v>
          </cell>
          <cell r="D1629" t="str">
            <v>200412902</v>
          </cell>
        </row>
        <row r="1630">
          <cell r="C1630">
            <v>1</v>
          </cell>
          <cell r="D1630" t="str">
            <v>200412142</v>
          </cell>
        </row>
        <row r="1631">
          <cell r="C1631">
            <v>0</v>
          </cell>
          <cell r="D1631" t="str">
            <v>200412242</v>
          </cell>
        </row>
        <row r="1632">
          <cell r="C1632">
            <v>1</v>
          </cell>
          <cell r="D1632" t="str">
            <v>200412342</v>
          </cell>
        </row>
        <row r="1633">
          <cell r="C1633">
            <v>3</v>
          </cell>
          <cell r="D1633" t="str">
            <v>200412542</v>
          </cell>
        </row>
        <row r="1634">
          <cell r="C1634">
            <v>1</v>
          </cell>
          <cell r="D1634" t="str">
            <v>200412642</v>
          </cell>
        </row>
        <row r="1635">
          <cell r="C1635">
            <v>0</v>
          </cell>
          <cell r="D1635" t="str">
            <v>200412742</v>
          </cell>
        </row>
        <row r="1636">
          <cell r="C1636">
            <v>17</v>
          </cell>
          <cell r="D1636" t="str">
            <v>200412203</v>
          </cell>
        </row>
        <row r="1637">
          <cell r="C1637">
            <v>27</v>
          </cell>
          <cell r="D1637" t="str">
            <v>200412104</v>
          </cell>
        </row>
        <row r="1638">
          <cell r="C1638">
            <v>322</v>
          </cell>
          <cell r="D1638" t="str">
            <v>200412305</v>
          </cell>
        </row>
        <row r="1639">
          <cell r="C1639">
            <v>1738</v>
          </cell>
          <cell r="D1639" t="str">
            <v>200412505</v>
          </cell>
        </row>
        <row r="1640">
          <cell r="C1640">
            <v>582</v>
          </cell>
          <cell r="D1640" t="str">
            <v>200412206</v>
          </cell>
        </row>
        <row r="1641">
          <cell r="C1641">
            <v>123</v>
          </cell>
          <cell r="D1641" t="str">
            <v>200412306</v>
          </cell>
        </row>
        <row r="1642">
          <cell r="C1642">
            <v>71</v>
          </cell>
          <cell r="D1642" t="str">
            <v>200412406</v>
          </cell>
        </row>
        <row r="1643">
          <cell r="C1643">
            <v>16</v>
          </cell>
          <cell r="D1643" t="str">
            <v>200412506</v>
          </cell>
        </row>
        <row r="1644">
          <cell r="C1644">
            <v>21</v>
          </cell>
          <cell r="D1644" t="str">
            <v>200412107</v>
          </cell>
        </row>
        <row r="1645">
          <cell r="C1645">
            <v>0</v>
          </cell>
          <cell r="D1645" t="str">
            <v>200412207</v>
          </cell>
        </row>
        <row r="1646">
          <cell r="C1646">
            <v>3</v>
          </cell>
          <cell r="D1646" t="str">
            <v>200412407</v>
          </cell>
        </row>
        <row r="1647">
          <cell r="C1647">
            <v>13</v>
          </cell>
          <cell r="D1647" t="str">
            <v>200412Y1D</v>
          </cell>
        </row>
        <row r="1648">
          <cell r="C1648">
            <v>1</v>
          </cell>
          <cell r="D1648" t="str">
            <v>200412Y3D</v>
          </cell>
        </row>
        <row r="1649">
          <cell r="C1649">
            <v>1</v>
          </cell>
          <cell r="D1649" t="str">
            <v>200412Y7D</v>
          </cell>
        </row>
        <row r="1650">
          <cell r="C1650">
            <v>8</v>
          </cell>
          <cell r="D1650" t="str">
            <v>200412Y1L</v>
          </cell>
        </row>
        <row r="1651">
          <cell r="C1651">
            <v>3</v>
          </cell>
          <cell r="D1651" t="str">
            <v>200412Y2L</v>
          </cell>
        </row>
        <row r="1652">
          <cell r="C1652">
            <v>57299</v>
          </cell>
          <cell r="D1652" t="str">
            <v>200501301</v>
          </cell>
        </row>
        <row r="1653">
          <cell r="C1653">
            <v>16</v>
          </cell>
          <cell r="D1653" t="str">
            <v>200501601</v>
          </cell>
        </row>
        <row r="1654">
          <cell r="C1654">
            <v>169</v>
          </cell>
          <cell r="D1654" t="str">
            <v>200501701</v>
          </cell>
        </row>
        <row r="1655">
          <cell r="C1655">
            <v>2907</v>
          </cell>
          <cell r="D1655" t="str">
            <v>200501801</v>
          </cell>
        </row>
        <row r="1656">
          <cell r="C1656">
            <v>5913</v>
          </cell>
          <cell r="D1656" t="str">
            <v>200501102</v>
          </cell>
        </row>
        <row r="1657">
          <cell r="C1657">
            <v>16</v>
          </cell>
          <cell r="D1657" t="str">
            <v>200501202</v>
          </cell>
        </row>
        <row r="1658">
          <cell r="C1658">
            <v>138</v>
          </cell>
          <cell r="D1658" t="str">
            <v>200501302</v>
          </cell>
        </row>
        <row r="1659">
          <cell r="C1659">
            <v>214</v>
          </cell>
          <cell r="D1659" t="str">
            <v>200501402</v>
          </cell>
        </row>
        <row r="1660">
          <cell r="C1660">
            <v>61</v>
          </cell>
          <cell r="D1660" t="str">
            <v>200501502</v>
          </cell>
        </row>
        <row r="1661">
          <cell r="C1661">
            <v>9</v>
          </cell>
          <cell r="D1661" t="str">
            <v>200501602</v>
          </cell>
        </row>
        <row r="1662">
          <cell r="C1662">
            <v>13</v>
          </cell>
          <cell r="D1662" t="str">
            <v>200501702</v>
          </cell>
        </row>
        <row r="1663">
          <cell r="C1663">
            <v>762</v>
          </cell>
          <cell r="D1663" t="str">
            <v>200501802</v>
          </cell>
        </row>
        <row r="1664">
          <cell r="C1664">
            <v>1037</v>
          </cell>
          <cell r="D1664" t="str">
            <v>200501902</v>
          </cell>
        </row>
        <row r="1665">
          <cell r="C1665">
            <v>1</v>
          </cell>
          <cell r="D1665" t="str">
            <v>200501142</v>
          </cell>
        </row>
        <row r="1666">
          <cell r="C1666">
            <v>0</v>
          </cell>
          <cell r="D1666" t="str">
            <v>200501242</v>
          </cell>
        </row>
        <row r="1667">
          <cell r="C1667">
            <v>1</v>
          </cell>
          <cell r="D1667" t="str">
            <v>200501342</v>
          </cell>
        </row>
        <row r="1668">
          <cell r="C1668">
            <v>3</v>
          </cell>
          <cell r="D1668" t="str">
            <v>200501542</v>
          </cell>
        </row>
        <row r="1669">
          <cell r="C1669">
            <v>1</v>
          </cell>
          <cell r="D1669" t="str">
            <v>200501642</v>
          </cell>
        </row>
        <row r="1670">
          <cell r="C1670">
            <v>0</v>
          </cell>
          <cell r="D1670" t="str">
            <v>200501742</v>
          </cell>
        </row>
        <row r="1671">
          <cell r="C1671">
            <v>17</v>
          </cell>
          <cell r="D1671" t="str">
            <v>200501203</v>
          </cell>
        </row>
        <row r="1672">
          <cell r="C1672">
            <v>27</v>
          </cell>
          <cell r="D1672" t="str">
            <v>200501104</v>
          </cell>
        </row>
        <row r="1673">
          <cell r="C1673">
            <v>320</v>
          </cell>
          <cell r="D1673" t="str">
            <v>200501305</v>
          </cell>
        </row>
        <row r="1674">
          <cell r="C1674">
            <v>1743</v>
          </cell>
          <cell r="D1674" t="str">
            <v>200501505</v>
          </cell>
        </row>
        <row r="1675">
          <cell r="C1675">
            <v>579</v>
          </cell>
          <cell r="D1675" t="str">
            <v>200501206</v>
          </cell>
        </row>
        <row r="1676">
          <cell r="C1676">
            <v>123</v>
          </cell>
          <cell r="D1676" t="str">
            <v>200501306</v>
          </cell>
        </row>
        <row r="1677">
          <cell r="C1677">
            <v>71</v>
          </cell>
          <cell r="D1677" t="str">
            <v>200501406</v>
          </cell>
        </row>
        <row r="1678">
          <cell r="C1678">
            <v>16</v>
          </cell>
          <cell r="D1678" t="str">
            <v>200501506</v>
          </cell>
        </row>
        <row r="1679">
          <cell r="C1679">
            <v>21</v>
          </cell>
          <cell r="D1679" t="str">
            <v>200501107</v>
          </cell>
        </row>
        <row r="1680">
          <cell r="C1680">
            <v>0</v>
          </cell>
          <cell r="D1680" t="str">
            <v>200501207</v>
          </cell>
        </row>
        <row r="1681">
          <cell r="C1681">
            <v>3</v>
          </cell>
          <cell r="D1681" t="str">
            <v>200501407</v>
          </cell>
        </row>
        <row r="1682">
          <cell r="C1682">
            <v>17</v>
          </cell>
          <cell r="D1682" t="str">
            <v>200501Y1D</v>
          </cell>
        </row>
        <row r="1683">
          <cell r="C1683">
            <v>1</v>
          </cell>
          <cell r="D1683" t="str">
            <v>200501Y3D</v>
          </cell>
        </row>
        <row r="1684">
          <cell r="C1684">
            <v>1</v>
          </cell>
          <cell r="D1684" t="str">
            <v>200501Y7D</v>
          </cell>
        </row>
        <row r="1685">
          <cell r="C1685">
            <v>8</v>
          </cell>
          <cell r="D1685" t="str">
            <v>200501Y1L</v>
          </cell>
        </row>
        <row r="1686">
          <cell r="C1686">
            <v>3</v>
          </cell>
          <cell r="D1686" t="str">
            <v>200501Y2L</v>
          </cell>
        </row>
        <row r="1687">
          <cell r="C1687">
            <v>57296</v>
          </cell>
          <cell r="D1687" t="str">
            <v>200502301</v>
          </cell>
        </row>
        <row r="1688">
          <cell r="C1688">
            <v>16</v>
          </cell>
          <cell r="D1688" t="str">
            <v>200502601</v>
          </cell>
        </row>
        <row r="1689">
          <cell r="C1689">
            <v>169</v>
          </cell>
          <cell r="D1689" t="str">
            <v>200502701</v>
          </cell>
        </row>
        <row r="1690">
          <cell r="C1690">
            <v>2904</v>
          </cell>
          <cell r="D1690" t="str">
            <v>200502801</v>
          </cell>
        </row>
        <row r="1691">
          <cell r="C1691">
            <v>5915</v>
          </cell>
          <cell r="D1691" t="str">
            <v>200502102</v>
          </cell>
        </row>
        <row r="1692">
          <cell r="C1692">
            <v>16</v>
          </cell>
          <cell r="D1692" t="str">
            <v>200502202</v>
          </cell>
        </row>
        <row r="1693">
          <cell r="C1693">
            <v>136</v>
          </cell>
          <cell r="D1693" t="str">
            <v>200502302</v>
          </cell>
        </row>
        <row r="1694">
          <cell r="C1694">
            <v>214</v>
          </cell>
          <cell r="D1694" t="str">
            <v>200502402</v>
          </cell>
        </row>
        <row r="1695">
          <cell r="C1695">
            <v>59</v>
          </cell>
          <cell r="D1695" t="str">
            <v>200502502</v>
          </cell>
        </row>
        <row r="1696">
          <cell r="C1696">
            <v>9</v>
          </cell>
          <cell r="D1696" t="str">
            <v>200502602</v>
          </cell>
        </row>
        <row r="1697">
          <cell r="C1697">
            <v>13</v>
          </cell>
          <cell r="D1697" t="str">
            <v>200502702</v>
          </cell>
        </row>
        <row r="1698">
          <cell r="C1698">
            <v>761</v>
          </cell>
          <cell r="D1698" t="str">
            <v>200502802</v>
          </cell>
        </row>
        <row r="1699">
          <cell r="C1699">
            <v>1023</v>
          </cell>
          <cell r="D1699" t="str">
            <v>200502902</v>
          </cell>
        </row>
        <row r="1700">
          <cell r="C1700">
            <v>1</v>
          </cell>
          <cell r="D1700" t="str">
            <v>200502142</v>
          </cell>
        </row>
        <row r="1701">
          <cell r="C1701">
            <v>0</v>
          </cell>
          <cell r="D1701" t="str">
            <v>200502242</v>
          </cell>
        </row>
        <row r="1702">
          <cell r="C1702">
            <v>1</v>
          </cell>
          <cell r="D1702" t="str">
            <v>200502342</v>
          </cell>
        </row>
        <row r="1703">
          <cell r="C1703">
            <v>3</v>
          </cell>
          <cell r="D1703" t="str">
            <v>200502542</v>
          </cell>
        </row>
        <row r="1704">
          <cell r="C1704">
            <v>1</v>
          </cell>
          <cell r="D1704" t="str">
            <v>200502642</v>
          </cell>
        </row>
        <row r="1705">
          <cell r="C1705">
            <v>0</v>
          </cell>
          <cell r="D1705" t="str">
            <v>200502742</v>
          </cell>
        </row>
        <row r="1706">
          <cell r="C1706">
            <v>17</v>
          </cell>
          <cell r="D1706" t="str">
            <v>200502203</v>
          </cell>
        </row>
        <row r="1707">
          <cell r="C1707">
            <v>27</v>
          </cell>
          <cell r="D1707" t="str">
            <v>200502104</v>
          </cell>
        </row>
        <row r="1708">
          <cell r="C1708">
            <v>318</v>
          </cell>
          <cell r="D1708" t="str">
            <v>200502305</v>
          </cell>
        </row>
        <row r="1709">
          <cell r="C1709">
            <v>1746</v>
          </cell>
          <cell r="D1709" t="str">
            <v>200502505</v>
          </cell>
        </row>
        <row r="1710">
          <cell r="C1710">
            <v>579</v>
          </cell>
          <cell r="D1710" t="str">
            <v>200502206</v>
          </cell>
        </row>
        <row r="1711">
          <cell r="C1711">
            <v>124</v>
          </cell>
          <cell r="D1711" t="str">
            <v>200502306</v>
          </cell>
        </row>
        <row r="1712">
          <cell r="C1712">
            <v>71</v>
          </cell>
          <cell r="D1712" t="str">
            <v>200502406</v>
          </cell>
        </row>
        <row r="1713">
          <cell r="C1713">
            <v>16</v>
          </cell>
          <cell r="D1713" t="str">
            <v>200502506</v>
          </cell>
        </row>
        <row r="1714">
          <cell r="C1714">
            <v>21</v>
          </cell>
          <cell r="D1714" t="str">
            <v>200502107</v>
          </cell>
        </row>
        <row r="1715">
          <cell r="C1715">
            <v>0</v>
          </cell>
          <cell r="D1715" t="str">
            <v>200502207</v>
          </cell>
        </row>
        <row r="1716">
          <cell r="C1716">
            <v>3</v>
          </cell>
          <cell r="D1716" t="str">
            <v>200502407</v>
          </cell>
        </row>
        <row r="1717">
          <cell r="C1717">
            <v>18</v>
          </cell>
          <cell r="D1717" t="str">
            <v>200502Y1D</v>
          </cell>
        </row>
        <row r="1718">
          <cell r="C1718">
            <v>3</v>
          </cell>
          <cell r="D1718" t="str">
            <v>200502Y3D</v>
          </cell>
        </row>
        <row r="1719">
          <cell r="C1719">
            <v>1</v>
          </cell>
          <cell r="D1719" t="str">
            <v>200502Y4D</v>
          </cell>
        </row>
        <row r="1720">
          <cell r="C1720">
            <v>2</v>
          </cell>
          <cell r="D1720" t="str">
            <v>200502Y5D</v>
          </cell>
        </row>
        <row r="1721">
          <cell r="C1721">
            <v>1</v>
          </cell>
          <cell r="D1721" t="str">
            <v>200502Y7D</v>
          </cell>
        </row>
        <row r="1722">
          <cell r="C1722">
            <v>8</v>
          </cell>
          <cell r="D1722" t="str">
            <v>200502Y1L</v>
          </cell>
        </row>
        <row r="1723">
          <cell r="C1723">
            <v>3</v>
          </cell>
          <cell r="D1723" t="str">
            <v>200502Y2L</v>
          </cell>
        </row>
        <row r="1724">
          <cell r="C1724">
            <v>57309</v>
          </cell>
          <cell r="D1724" t="str">
            <v>200503301</v>
          </cell>
        </row>
        <row r="1725">
          <cell r="C1725">
            <v>16</v>
          </cell>
          <cell r="D1725" t="str">
            <v>200503601</v>
          </cell>
        </row>
        <row r="1726">
          <cell r="C1726">
            <v>168</v>
          </cell>
          <cell r="D1726" t="str">
            <v>200503701</v>
          </cell>
        </row>
        <row r="1727">
          <cell r="C1727">
            <v>2903</v>
          </cell>
          <cell r="D1727" t="str">
            <v>200503801</v>
          </cell>
        </row>
        <row r="1728">
          <cell r="C1728">
            <v>5923</v>
          </cell>
          <cell r="D1728" t="str">
            <v>200503102</v>
          </cell>
        </row>
        <row r="1729">
          <cell r="C1729">
            <v>16</v>
          </cell>
          <cell r="D1729" t="str">
            <v>200503202</v>
          </cell>
        </row>
        <row r="1730">
          <cell r="C1730">
            <v>136</v>
          </cell>
          <cell r="D1730" t="str">
            <v>200503302</v>
          </cell>
        </row>
        <row r="1731">
          <cell r="C1731">
            <v>214</v>
          </cell>
          <cell r="D1731" t="str">
            <v>200503402</v>
          </cell>
        </row>
        <row r="1732">
          <cell r="C1732">
            <v>60</v>
          </cell>
          <cell r="D1732" t="str">
            <v>200503502</v>
          </cell>
        </row>
        <row r="1733">
          <cell r="C1733">
            <v>9</v>
          </cell>
          <cell r="D1733" t="str">
            <v>200503602</v>
          </cell>
        </row>
        <row r="1734">
          <cell r="C1734">
            <v>13</v>
          </cell>
          <cell r="D1734" t="str">
            <v>200503702</v>
          </cell>
        </row>
        <row r="1735">
          <cell r="C1735">
            <v>761</v>
          </cell>
          <cell r="D1735" t="str">
            <v>200503802</v>
          </cell>
        </row>
        <row r="1736">
          <cell r="C1736">
            <v>1001</v>
          </cell>
          <cell r="D1736" t="str">
            <v>200503902</v>
          </cell>
        </row>
        <row r="1737">
          <cell r="C1737">
            <v>1</v>
          </cell>
          <cell r="D1737" t="str">
            <v>200503142</v>
          </cell>
        </row>
        <row r="1738">
          <cell r="C1738">
            <v>0</v>
          </cell>
          <cell r="D1738" t="str">
            <v>200503242</v>
          </cell>
        </row>
        <row r="1739">
          <cell r="C1739">
            <v>1</v>
          </cell>
          <cell r="D1739" t="str">
            <v>200503342</v>
          </cell>
        </row>
        <row r="1740">
          <cell r="C1740">
            <v>3</v>
          </cell>
          <cell r="D1740" t="str">
            <v>200503542</v>
          </cell>
        </row>
        <row r="1741">
          <cell r="C1741">
            <v>1</v>
          </cell>
          <cell r="D1741" t="str">
            <v>200503642</v>
          </cell>
        </row>
        <row r="1742">
          <cell r="C1742">
            <v>0</v>
          </cell>
          <cell r="D1742" t="str">
            <v>200503742</v>
          </cell>
        </row>
        <row r="1743">
          <cell r="C1743">
            <v>17</v>
          </cell>
          <cell r="D1743" t="str">
            <v>200503203</v>
          </cell>
        </row>
        <row r="1744">
          <cell r="C1744">
            <v>27</v>
          </cell>
          <cell r="D1744" t="str">
            <v>200503104</v>
          </cell>
        </row>
        <row r="1745">
          <cell r="C1745">
            <v>318</v>
          </cell>
          <cell r="D1745" t="str">
            <v>200503305</v>
          </cell>
        </row>
        <row r="1746">
          <cell r="C1746">
            <v>1747</v>
          </cell>
          <cell r="D1746" t="str">
            <v>200503505</v>
          </cell>
        </row>
        <row r="1747">
          <cell r="C1747">
            <v>577</v>
          </cell>
          <cell r="D1747" t="str">
            <v>200503206</v>
          </cell>
        </row>
        <row r="1748">
          <cell r="C1748">
            <v>124</v>
          </cell>
          <cell r="D1748" t="str">
            <v>200503306</v>
          </cell>
        </row>
        <row r="1749">
          <cell r="C1749">
            <v>72</v>
          </cell>
          <cell r="D1749" t="str">
            <v>200503406</v>
          </cell>
        </row>
        <row r="1750">
          <cell r="C1750">
            <v>16</v>
          </cell>
          <cell r="D1750" t="str">
            <v>200503506</v>
          </cell>
        </row>
        <row r="1751">
          <cell r="C1751">
            <v>21</v>
          </cell>
          <cell r="D1751" t="str">
            <v>200503107</v>
          </cell>
        </row>
        <row r="1752">
          <cell r="C1752">
            <v>0</v>
          </cell>
          <cell r="D1752" t="str">
            <v>200503207</v>
          </cell>
        </row>
        <row r="1753">
          <cell r="C1753">
            <v>3</v>
          </cell>
          <cell r="D1753" t="str">
            <v>200503407</v>
          </cell>
        </row>
        <row r="1754">
          <cell r="C1754">
            <v>18</v>
          </cell>
          <cell r="D1754" t="str">
            <v>200503Y1D</v>
          </cell>
        </row>
        <row r="1755">
          <cell r="C1755">
            <v>3</v>
          </cell>
          <cell r="D1755" t="str">
            <v>200503Y3D</v>
          </cell>
        </row>
        <row r="1756">
          <cell r="C1756">
            <v>1</v>
          </cell>
          <cell r="D1756" t="str">
            <v>200503Y4D</v>
          </cell>
        </row>
        <row r="1757">
          <cell r="C1757">
            <v>2</v>
          </cell>
          <cell r="D1757" t="str">
            <v>200503Y5D</v>
          </cell>
        </row>
        <row r="1758">
          <cell r="C1758">
            <v>1</v>
          </cell>
          <cell r="D1758" t="str">
            <v>200503Y7D</v>
          </cell>
        </row>
        <row r="1759">
          <cell r="C1759">
            <v>8</v>
          </cell>
          <cell r="D1759" t="str">
            <v>200503Y1L</v>
          </cell>
        </row>
        <row r="1760">
          <cell r="C1760">
            <v>3</v>
          </cell>
          <cell r="D1760" t="str">
            <v>200503Y2L</v>
          </cell>
        </row>
        <row r="1761">
          <cell r="C1761">
            <v>57302</v>
          </cell>
          <cell r="D1761" t="str">
            <v>200504301</v>
          </cell>
        </row>
        <row r="1762">
          <cell r="C1762">
            <v>16</v>
          </cell>
          <cell r="D1762" t="str">
            <v>200504601</v>
          </cell>
        </row>
        <row r="1763">
          <cell r="C1763">
            <v>168</v>
          </cell>
          <cell r="D1763" t="str">
            <v>200504701</v>
          </cell>
        </row>
        <row r="1764">
          <cell r="C1764">
            <v>2893</v>
          </cell>
          <cell r="D1764" t="str">
            <v>200504801</v>
          </cell>
        </row>
        <row r="1765">
          <cell r="C1765">
            <v>5926</v>
          </cell>
          <cell r="D1765" t="str">
            <v>200504102</v>
          </cell>
        </row>
        <row r="1766">
          <cell r="C1766">
            <v>16</v>
          </cell>
          <cell r="D1766" t="str">
            <v>200504202</v>
          </cell>
        </row>
        <row r="1767">
          <cell r="C1767">
            <v>136</v>
          </cell>
          <cell r="D1767" t="str">
            <v>200504302</v>
          </cell>
        </row>
        <row r="1768">
          <cell r="C1768">
            <v>214</v>
          </cell>
          <cell r="D1768" t="str">
            <v>200504402</v>
          </cell>
        </row>
        <row r="1769">
          <cell r="C1769">
            <v>60</v>
          </cell>
          <cell r="D1769" t="str">
            <v>200504502</v>
          </cell>
        </row>
        <row r="1770">
          <cell r="C1770">
            <v>9</v>
          </cell>
          <cell r="D1770" t="str">
            <v>200504602</v>
          </cell>
        </row>
        <row r="1771">
          <cell r="C1771">
            <v>13</v>
          </cell>
          <cell r="D1771" t="str">
            <v>200504702</v>
          </cell>
        </row>
        <row r="1772">
          <cell r="C1772">
            <v>760</v>
          </cell>
          <cell r="D1772" t="str">
            <v>200504802</v>
          </cell>
        </row>
        <row r="1773">
          <cell r="C1773">
            <v>988</v>
          </cell>
          <cell r="D1773" t="str">
            <v>200504902</v>
          </cell>
        </row>
        <row r="1774">
          <cell r="C1774">
            <v>1</v>
          </cell>
          <cell r="D1774" t="str">
            <v>200504142</v>
          </cell>
        </row>
        <row r="1775">
          <cell r="C1775">
            <v>0</v>
          </cell>
          <cell r="D1775" t="str">
            <v>200504242</v>
          </cell>
        </row>
        <row r="1776">
          <cell r="C1776">
            <v>1</v>
          </cell>
          <cell r="D1776" t="str">
            <v>200504342</v>
          </cell>
        </row>
        <row r="1777">
          <cell r="C1777">
            <v>3</v>
          </cell>
          <cell r="D1777" t="str">
            <v>200504542</v>
          </cell>
        </row>
        <row r="1778">
          <cell r="C1778">
            <v>1</v>
          </cell>
          <cell r="D1778" t="str">
            <v>200504642</v>
          </cell>
        </row>
        <row r="1779">
          <cell r="C1779">
            <v>0</v>
          </cell>
          <cell r="D1779" t="str">
            <v>200504742</v>
          </cell>
        </row>
        <row r="1780">
          <cell r="C1780">
            <v>17</v>
          </cell>
          <cell r="D1780" t="str">
            <v>200504203</v>
          </cell>
        </row>
        <row r="1781">
          <cell r="C1781">
            <v>27</v>
          </cell>
          <cell r="D1781" t="str">
            <v>200504104</v>
          </cell>
        </row>
        <row r="1782">
          <cell r="C1782">
            <v>314</v>
          </cell>
          <cell r="D1782" t="str">
            <v>200504305</v>
          </cell>
        </row>
        <row r="1783">
          <cell r="C1783">
            <v>1743</v>
          </cell>
          <cell r="D1783" t="str">
            <v>200504505</v>
          </cell>
        </row>
        <row r="1784">
          <cell r="C1784">
            <v>580</v>
          </cell>
          <cell r="D1784" t="str">
            <v>200504206</v>
          </cell>
        </row>
        <row r="1785">
          <cell r="C1785">
            <v>125</v>
          </cell>
          <cell r="D1785" t="str">
            <v>200504306</v>
          </cell>
        </row>
        <row r="1786">
          <cell r="C1786">
            <v>72</v>
          </cell>
          <cell r="D1786" t="str">
            <v>200504406</v>
          </cell>
        </row>
        <row r="1787">
          <cell r="C1787">
            <v>16</v>
          </cell>
          <cell r="D1787" t="str">
            <v>200504506</v>
          </cell>
        </row>
        <row r="1788">
          <cell r="C1788">
            <v>21</v>
          </cell>
          <cell r="D1788" t="str">
            <v>200504107</v>
          </cell>
        </row>
        <row r="1789">
          <cell r="C1789">
            <v>0</v>
          </cell>
          <cell r="D1789" t="str">
            <v>200504207</v>
          </cell>
        </row>
        <row r="1790">
          <cell r="C1790">
            <v>3</v>
          </cell>
          <cell r="D1790" t="str">
            <v>200504407</v>
          </cell>
        </row>
        <row r="1791">
          <cell r="C1791">
            <v>18</v>
          </cell>
          <cell r="D1791" t="str">
            <v>200504Y1D</v>
          </cell>
        </row>
        <row r="1792">
          <cell r="C1792">
            <v>3</v>
          </cell>
          <cell r="D1792" t="str">
            <v>200504Y3D</v>
          </cell>
        </row>
        <row r="1793">
          <cell r="C1793">
            <v>1</v>
          </cell>
          <cell r="D1793" t="str">
            <v>200504Y4D</v>
          </cell>
        </row>
        <row r="1794">
          <cell r="C1794">
            <v>2</v>
          </cell>
          <cell r="D1794" t="str">
            <v>200504Y5D</v>
          </cell>
        </row>
        <row r="1795">
          <cell r="C1795">
            <v>1</v>
          </cell>
          <cell r="D1795" t="str">
            <v>200504Y7D</v>
          </cell>
        </row>
        <row r="1796">
          <cell r="C1796">
            <v>7</v>
          </cell>
          <cell r="D1796" t="str">
            <v>200504Y1L</v>
          </cell>
        </row>
        <row r="1797">
          <cell r="C1797">
            <v>3</v>
          </cell>
          <cell r="D1797" t="str">
            <v>200504Y2L</v>
          </cell>
        </row>
        <row r="1798">
          <cell r="C1798">
            <v>57275</v>
          </cell>
          <cell r="D1798" t="str">
            <v>200505301</v>
          </cell>
        </row>
        <row r="1799">
          <cell r="C1799">
            <v>16</v>
          </cell>
          <cell r="D1799" t="str">
            <v>200505601</v>
          </cell>
        </row>
        <row r="1800">
          <cell r="C1800">
            <v>167</v>
          </cell>
          <cell r="D1800" t="str">
            <v>200505701</v>
          </cell>
        </row>
        <row r="1801">
          <cell r="C1801">
            <v>2891</v>
          </cell>
          <cell r="D1801" t="str">
            <v>200505801</v>
          </cell>
        </row>
        <row r="1802">
          <cell r="C1802">
            <v>5930</v>
          </cell>
          <cell r="D1802" t="str">
            <v>200505102</v>
          </cell>
        </row>
        <row r="1803">
          <cell r="C1803">
            <v>16</v>
          </cell>
          <cell r="D1803" t="str">
            <v>200505202</v>
          </cell>
        </row>
        <row r="1804">
          <cell r="C1804">
            <v>136</v>
          </cell>
          <cell r="D1804" t="str">
            <v>200505302</v>
          </cell>
        </row>
        <row r="1805">
          <cell r="C1805">
            <v>213</v>
          </cell>
          <cell r="D1805" t="str">
            <v>200505402</v>
          </cell>
        </row>
        <row r="1806">
          <cell r="C1806">
            <v>60</v>
          </cell>
          <cell r="D1806" t="str">
            <v>200505502</v>
          </cell>
        </row>
        <row r="1807">
          <cell r="C1807">
            <v>9</v>
          </cell>
          <cell r="D1807" t="str">
            <v>200505602</v>
          </cell>
        </row>
        <row r="1808">
          <cell r="C1808">
            <v>13</v>
          </cell>
          <cell r="D1808" t="str">
            <v>200505702</v>
          </cell>
        </row>
        <row r="1809">
          <cell r="C1809">
            <v>760</v>
          </cell>
          <cell r="D1809" t="str">
            <v>200505802</v>
          </cell>
        </row>
        <row r="1810">
          <cell r="C1810">
            <v>1005</v>
          </cell>
          <cell r="D1810" t="str">
            <v>200505902</v>
          </cell>
        </row>
        <row r="1811">
          <cell r="C1811">
            <v>1</v>
          </cell>
          <cell r="D1811" t="str">
            <v>200505142</v>
          </cell>
        </row>
        <row r="1812">
          <cell r="C1812">
            <v>0</v>
          </cell>
          <cell r="D1812" t="str">
            <v>200505242</v>
          </cell>
        </row>
        <row r="1813">
          <cell r="C1813">
            <v>1</v>
          </cell>
          <cell r="D1813" t="str">
            <v>200505342</v>
          </cell>
        </row>
        <row r="1814">
          <cell r="C1814">
            <v>3</v>
          </cell>
          <cell r="D1814" t="str">
            <v>200505542</v>
          </cell>
        </row>
        <row r="1815">
          <cell r="C1815">
            <v>1</v>
          </cell>
          <cell r="D1815" t="str">
            <v>200505642</v>
          </cell>
        </row>
        <row r="1816">
          <cell r="C1816">
            <v>0</v>
          </cell>
          <cell r="D1816" t="str">
            <v>200505742</v>
          </cell>
        </row>
        <row r="1817">
          <cell r="C1817">
            <v>17</v>
          </cell>
          <cell r="D1817" t="str">
            <v>200505203</v>
          </cell>
        </row>
        <row r="1818">
          <cell r="C1818">
            <v>27</v>
          </cell>
          <cell r="D1818" t="str">
            <v>200505104</v>
          </cell>
        </row>
        <row r="1819">
          <cell r="C1819">
            <v>313</v>
          </cell>
          <cell r="D1819" t="str">
            <v>200505305</v>
          </cell>
        </row>
        <row r="1820">
          <cell r="C1820">
            <v>1742</v>
          </cell>
          <cell r="D1820" t="str">
            <v>200505505</v>
          </cell>
        </row>
        <row r="1821">
          <cell r="C1821">
            <v>580</v>
          </cell>
          <cell r="D1821" t="str">
            <v>200505206</v>
          </cell>
        </row>
        <row r="1822">
          <cell r="C1822">
            <v>125</v>
          </cell>
          <cell r="D1822" t="str">
            <v>200505306</v>
          </cell>
        </row>
        <row r="1823">
          <cell r="C1823">
            <v>71</v>
          </cell>
          <cell r="D1823" t="str">
            <v>200505406</v>
          </cell>
        </row>
        <row r="1824">
          <cell r="C1824">
            <v>16</v>
          </cell>
          <cell r="D1824" t="str">
            <v>200505506</v>
          </cell>
        </row>
        <row r="1825">
          <cell r="C1825">
            <v>21</v>
          </cell>
          <cell r="D1825" t="str">
            <v>200505107</v>
          </cell>
        </row>
        <row r="1826">
          <cell r="C1826">
            <v>0</v>
          </cell>
          <cell r="D1826" t="str">
            <v>200505207</v>
          </cell>
        </row>
        <row r="1827">
          <cell r="C1827">
            <v>3</v>
          </cell>
          <cell r="D1827" t="str">
            <v>200505407</v>
          </cell>
        </row>
        <row r="1828">
          <cell r="C1828">
            <v>14</v>
          </cell>
          <cell r="D1828" t="str">
            <v>200505Y1D</v>
          </cell>
        </row>
        <row r="1829">
          <cell r="C1829">
            <v>3</v>
          </cell>
          <cell r="D1829" t="str">
            <v>200505Y3D</v>
          </cell>
        </row>
        <row r="1830">
          <cell r="C1830">
            <v>1</v>
          </cell>
          <cell r="D1830" t="str">
            <v>200505Y4D</v>
          </cell>
        </row>
        <row r="1831">
          <cell r="C1831">
            <v>2</v>
          </cell>
          <cell r="D1831" t="str">
            <v>200505Y5D</v>
          </cell>
        </row>
        <row r="1832">
          <cell r="C1832">
            <v>1</v>
          </cell>
          <cell r="D1832" t="str">
            <v>200505Y7D</v>
          </cell>
        </row>
        <row r="1833">
          <cell r="C1833">
            <v>8</v>
          </cell>
          <cell r="D1833" t="str">
            <v>200505Y1L</v>
          </cell>
        </row>
        <row r="1834">
          <cell r="C1834">
            <v>3</v>
          </cell>
          <cell r="D1834" t="str">
            <v>200505Y2L</v>
          </cell>
        </row>
        <row r="1835">
          <cell r="C1835">
            <v>57198</v>
          </cell>
          <cell r="D1835" t="str">
            <v>200506301</v>
          </cell>
        </row>
        <row r="1836">
          <cell r="C1836">
            <v>16</v>
          </cell>
          <cell r="D1836" t="str">
            <v>200506601</v>
          </cell>
        </row>
        <row r="1837">
          <cell r="C1837">
            <v>166</v>
          </cell>
          <cell r="D1837" t="str">
            <v>200506701</v>
          </cell>
        </row>
        <row r="1838">
          <cell r="C1838">
            <v>2885</v>
          </cell>
          <cell r="D1838" t="str">
            <v>200506801</v>
          </cell>
        </row>
        <row r="1839">
          <cell r="C1839">
            <v>5948</v>
          </cell>
          <cell r="D1839" t="str">
            <v>200506102</v>
          </cell>
        </row>
        <row r="1840">
          <cell r="C1840">
            <v>16</v>
          </cell>
          <cell r="D1840" t="str">
            <v>200506202</v>
          </cell>
        </row>
        <row r="1841">
          <cell r="C1841">
            <v>136</v>
          </cell>
          <cell r="D1841" t="str">
            <v>200506302</v>
          </cell>
        </row>
        <row r="1842">
          <cell r="C1842">
            <v>210</v>
          </cell>
          <cell r="D1842" t="str">
            <v>200506402</v>
          </cell>
        </row>
        <row r="1843">
          <cell r="C1843">
            <v>60</v>
          </cell>
          <cell r="D1843" t="str">
            <v>200506502</v>
          </cell>
        </row>
        <row r="1844">
          <cell r="C1844">
            <v>9</v>
          </cell>
          <cell r="D1844" t="str">
            <v>200506602</v>
          </cell>
        </row>
        <row r="1845">
          <cell r="C1845">
            <v>13</v>
          </cell>
          <cell r="D1845" t="str">
            <v>200506702</v>
          </cell>
        </row>
        <row r="1846">
          <cell r="C1846">
            <v>760</v>
          </cell>
          <cell r="D1846" t="str">
            <v>200506802</v>
          </cell>
        </row>
        <row r="1847">
          <cell r="C1847">
            <v>1016</v>
          </cell>
          <cell r="D1847" t="str">
            <v>200506902</v>
          </cell>
        </row>
        <row r="1848">
          <cell r="C1848">
            <v>1</v>
          </cell>
          <cell r="D1848" t="str">
            <v>200506142</v>
          </cell>
        </row>
        <row r="1849">
          <cell r="C1849">
            <v>0</v>
          </cell>
          <cell r="D1849" t="str">
            <v>200506242</v>
          </cell>
        </row>
        <row r="1850">
          <cell r="C1850">
            <v>1</v>
          </cell>
          <cell r="D1850" t="str">
            <v>200506342</v>
          </cell>
        </row>
        <row r="1851">
          <cell r="C1851">
            <v>3</v>
          </cell>
          <cell r="D1851" t="str">
            <v>200506542</v>
          </cell>
        </row>
        <row r="1852">
          <cell r="C1852">
            <v>1</v>
          </cell>
          <cell r="D1852" t="str">
            <v>200506642</v>
          </cell>
        </row>
        <row r="1853">
          <cell r="C1853">
            <v>0</v>
          </cell>
          <cell r="D1853" t="str">
            <v>200506742</v>
          </cell>
        </row>
        <row r="1854">
          <cell r="C1854">
            <v>17</v>
          </cell>
          <cell r="D1854" t="str">
            <v>200506203</v>
          </cell>
        </row>
        <row r="1855">
          <cell r="C1855">
            <v>27</v>
          </cell>
          <cell r="D1855" t="str">
            <v>200506104</v>
          </cell>
        </row>
        <row r="1856">
          <cell r="C1856">
            <v>306</v>
          </cell>
          <cell r="D1856" t="str">
            <v>200506305</v>
          </cell>
        </row>
        <row r="1857">
          <cell r="C1857">
            <v>1746</v>
          </cell>
          <cell r="D1857" t="str">
            <v>200506505</v>
          </cell>
        </row>
        <row r="1858">
          <cell r="C1858">
            <v>580</v>
          </cell>
          <cell r="D1858" t="str">
            <v>200506206</v>
          </cell>
        </row>
        <row r="1859">
          <cell r="C1859">
            <v>125</v>
          </cell>
          <cell r="D1859" t="str">
            <v>200506306</v>
          </cell>
        </row>
        <row r="1860">
          <cell r="C1860">
            <v>71</v>
          </cell>
          <cell r="D1860" t="str">
            <v>200506406</v>
          </cell>
        </row>
        <row r="1861">
          <cell r="C1861">
            <v>16</v>
          </cell>
          <cell r="D1861" t="str">
            <v>200506506</v>
          </cell>
        </row>
        <row r="1862">
          <cell r="C1862">
            <v>22</v>
          </cell>
          <cell r="D1862" t="str">
            <v>200506107</v>
          </cell>
        </row>
        <row r="1863">
          <cell r="C1863">
            <v>0</v>
          </cell>
          <cell r="D1863" t="str">
            <v>200506207</v>
          </cell>
        </row>
        <row r="1864">
          <cell r="C1864">
            <v>3</v>
          </cell>
          <cell r="D1864" t="str">
            <v>200506407</v>
          </cell>
        </row>
        <row r="1865">
          <cell r="C1865">
            <v>7</v>
          </cell>
          <cell r="D1865" t="str">
            <v>200506Y1D</v>
          </cell>
        </row>
        <row r="1866">
          <cell r="C1866">
            <v>3</v>
          </cell>
          <cell r="D1866" t="str">
            <v>200506Y3D</v>
          </cell>
        </row>
        <row r="1867">
          <cell r="C1867">
            <v>1</v>
          </cell>
          <cell r="D1867" t="str">
            <v>200506Y4D</v>
          </cell>
        </row>
        <row r="1868">
          <cell r="C1868">
            <v>2</v>
          </cell>
          <cell r="D1868" t="str">
            <v>200506Y5D</v>
          </cell>
        </row>
        <row r="1869">
          <cell r="C1869">
            <v>1</v>
          </cell>
          <cell r="D1869" t="str">
            <v>200506Y7D</v>
          </cell>
        </row>
        <row r="1870">
          <cell r="C1870">
            <v>7</v>
          </cell>
          <cell r="D1870" t="str">
            <v>200506Y1L</v>
          </cell>
        </row>
        <row r="1871">
          <cell r="C1871">
            <v>3</v>
          </cell>
          <cell r="D1871" t="str">
            <v>200506Y2L</v>
          </cell>
        </row>
        <row r="1872">
          <cell r="C1872">
            <v>57231</v>
          </cell>
          <cell r="D1872" t="str">
            <v>200507301</v>
          </cell>
        </row>
        <row r="1873">
          <cell r="C1873">
            <v>16</v>
          </cell>
          <cell r="D1873" t="str">
            <v>200507601</v>
          </cell>
        </row>
        <row r="1874">
          <cell r="C1874">
            <v>163</v>
          </cell>
          <cell r="D1874" t="str">
            <v>200507701</v>
          </cell>
        </row>
        <row r="1875">
          <cell r="C1875">
            <v>2885</v>
          </cell>
          <cell r="D1875" t="str">
            <v>200507801</v>
          </cell>
        </row>
        <row r="1876">
          <cell r="C1876">
            <v>5956</v>
          </cell>
          <cell r="D1876" t="str">
            <v>200507102</v>
          </cell>
        </row>
        <row r="1877">
          <cell r="C1877">
            <v>16</v>
          </cell>
          <cell r="D1877" t="str">
            <v>200507202</v>
          </cell>
        </row>
        <row r="1878">
          <cell r="C1878">
            <v>136</v>
          </cell>
          <cell r="D1878" t="str">
            <v>200507302</v>
          </cell>
        </row>
        <row r="1879">
          <cell r="C1879">
            <v>210</v>
          </cell>
          <cell r="D1879" t="str">
            <v>200507402</v>
          </cell>
        </row>
        <row r="1880">
          <cell r="C1880">
            <v>60</v>
          </cell>
          <cell r="D1880" t="str">
            <v>200507502</v>
          </cell>
        </row>
        <row r="1881">
          <cell r="C1881">
            <v>9</v>
          </cell>
          <cell r="D1881" t="str">
            <v>200507602</v>
          </cell>
        </row>
        <row r="1882">
          <cell r="C1882">
            <v>13</v>
          </cell>
          <cell r="D1882" t="str">
            <v>200507702</v>
          </cell>
        </row>
        <row r="1883">
          <cell r="C1883">
            <v>760</v>
          </cell>
          <cell r="D1883" t="str">
            <v>200507802</v>
          </cell>
        </row>
        <row r="1884">
          <cell r="C1884">
            <v>1022</v>
          </cell>
          <cell r="D1884" t="str">
            <v>200507902</v>
          </cell>
        </row>
        <row r="1885">
          <cell r="C1885">
            <v>1</v>
          </cell>
          <cell r="D1885" t="str">
            <v>200507142</v>
          </cell>
        </row>
        <row r="1886">
          <cell r="C1886">
            <v>0</v>
          </cell>
          <cell r="D1886" t="str">
            <v>200507242</v>
          </cell>
        </row>
        <row r="1887">
          <cell r="C1887">
            <v>1</v>
          </cell>
          <cell r="D1887" t="str">
            <v>200507342</v>
          </cell>
        </row>
        <row r="1888">
          <cell r="C1888">
            <v>3</v>
          </cell>
          <cell r="D1888" t="str">
            <v>200507542</v>
          </cell>
        </row>
        <row r="1889">
          <cell r="C1889">
            <v>1</v>
          </cell>
          <cell r="D1889" t="str">
            <v>200507642</v>
          </cell>
        </row>
        <row r="1890">
          <cell r="C1890">
            <v>0</v>
          </cell>
          <cell r="D1890" t="str">
            <v>200507742</v>
          </cell>
        </row>
        <row r="1891">
          <cell r="C1891">
            <v>17</v>
          </cell>
          <cell r="D1891" t="str">
            <v>200507203</v>
          </cell>
        </row>
        <row r="1892">
          <cell r="C1892">
            <v>27</v>
          </cell>
          <cell r="D1892" t="str">
            <v>200507104</v>
          </cell>
        </row>
        <row r="1893">
          <cell r="C1893">
            <v>305</v>
          </cell>
          <cell r="D1893" t="str">
            <v>200507305</v>
          </cell>
        </row>
        <row r="1894">
          <cell r="C1894">
            <v>1747</v>
          </cell>
          <cell r="D1894" t="str">
            <v>200507505</v>
          </cell>
        </row>
        <row r="1895">
          <cell r="C1895">
            <v>582</v>
          </cell>
          <cell r="D1895" t="str">
            <v>200507206</v>
          </cell>
        </row>
        <row r="1896">
          <cell r="C1896">
            <v>123</v>
          </cell>
          <cell r="D1896" t="str">
            <v>200507306</v>
          </cell>
        </row>
        <row r="1897">
          <cell r="C1897">
            <v>71</v>
          </cell>
          <cell r="D1897" t="str">
            <v>200507406</v>
          </cell>
        </row>
        <row r="1898">
          <cell r="C1898">
            <v>16</v>
          </cell>
          <cell r="D1898" t="str">
            <v>200507506</v>
          </cell>
        </row>
        <row r="1899">
          <cell r="C1899">
            <v>22</v>
          </cell>
          <cell r="D1899" t="str">
            <v>200507107</v>
          </cell>
        </row>
        <row r="1900">
          <cell r="C1900">
            <v>0</v>
          </cell>
          <cell r="D1900" t="str">
            <v>200507207</v>
          </cell>
        </row>
        <row r="1901">
          <cell r="C1901">
            <v>3</v>
          </cell>
          <cell r="D1901" t="str">
            <v>200507407</v>
          </cell>
        </row>
        <row r="1902">
          <cell r="C1902">
            <v>7</v>
          </cell>
          <cell r="D1902" t="str">
            <v>200507Y1D</v>
          </cell>
        </row>
        <row r="1903">
          <cell r="C1903">
            <v>3</v>
          </cell>
          <cell r="D1903" t="str">
            <v>200507Y3D</v>
          </cell>
        </row>
        <row r="1904">
          <cell r="C1904">
            <v>1</v>
          </cell>
          <cell r="D1904" t="str">
            <v>200507Y4D</v>
          </cell>
        </row>
        <row r="1905">
          <cell r="C1905">
            <v>2</v>
          </cell>
          <cell r="D1905" t="str">
            <v>200507Y5D</v>
          </cell>
        </row>
        <row r="1906">
          <cell r="C1906">
            <v>1</v>
          </cell>
          <cell r="D1906" t="str">
            <v>200507Y7D</v>
          </cell>
        </row>
        <row r="1907">
          <cell r="C1907">
            <v>7</v>
          </cell>
          <cell r="D1907" t="str">
            <v>200507Y1L</v>
          </cell>
        </row>
        <row r="1908">
          <cell r="C1908">
            <v>3</v>
          </cell>
          <cell r="D1908" t="str">
            <v>200507Y2L</v>
          </cell>
        </row>
        <row r="1909">
          <cell r="C1909">
            <v>57237</v>
          </cell>
          <cell r="D1909" t="str">
            <v>200508301</v>
          </cell>
        </row>
        <row r="1910">
          <cell r="C1910">
            <v>15</v>
          </cell>
          <cell r="D1910" t="str">
            <v>200508601</v>
          </cell>
        </row>
        <row r="1911">
          <cell r="C1911">
            <v>163</v>
          </cell>
          <cell r="D1911" t="str">
            <v>200508701</v>
          </cell>
        </row>
        <row r="1912">
          <cell r="C1912">
            <v>2889</v>
          </cell>
          <cell r="D1912" t="str">
            <v>200508801</v>
          </cell>
        </row>
        <row r="1913">
          <cell r="C1913">
            <v>5971</v>
          </cell>
          <cell r="D1913" t="str">
            <v>200508102</v>
          </cell>
        </row>
        <row r="1914">
          <cell r="C1914">
            <v>14</v>
          </cell>
          <cell r="D1914" t="str">
            <v>200508202</v>
          </cell>
        </row>
        <row r="1915">
          <cell r="C1915">
            <v>136</v>
          </cell>
          <cell r="D1915" t="str">
            <v>200508302</v>
          </cell>
        </row>
        <row r="1916">
          <cell r="C1916">
            <v>210</v>
          </cell>
          <cell r="D1916" t="str">
            <v>200508402</v>
          </cell>
        </row>
        <row r="1917">
          <cell r="C1917">
            <v>60</v>
          </cell>
          <cell r="D1917" t="str">
            <v>200508502</v>
          </cell>
        </row>
        <row r="1918">
          <cell r="C1918">
            <v>9</v>
          </cell>
          <cell r="D1918" t="str">
            <v>200508602</v>
          </cell>
        </row>
        <row r="1919">
          <cell r="C1919">
            <v>13</v>
          </cell>
          <cell r="D1919" t="str">
            <v>200508702</v>
          </cell>
        </row>
        <row r="1920">
          <cell r="C1920">
            <v>760</v>
          </cell>
          <cell r="D1920" t="str">
            <v>200508802</v>
          </cell>
        </row>
        <row r="1921">
          <cell r="C1921">
            <v>1015</v>
          </cell>
          <cell r="D1921" t="str">
            <v>200508902</v>
          </cell>
        </row>
        <row r="1922">
          <cell r="C1922">
            <v>1</v>
          </cell>
          <cell r="D1922" t="str">
            <v>200508142</v>
          </cell>
        </row>
        <row r="1923">
          <cell r="C1923">
            <v>0</v>
          </cell>
          <cell r="D1923" t="str">
            <v>200508242</v>
          </cell>
        </row>
        <row r="1924">
          <cell r="C1924">
            <v>1</v>
          </cell>
          <cell r="D1924" t="str">
            <v>200508342</v>
          </cell>
        </row>
        <row r="1925">
          <cell r="C1925">
            <v>3</v>
          </cell>
          <cell r="D1925" t="str">
            <v>200508542</v>
          </cell>
        </row>
        <row r="1926">
          <cell r="C1926">
            <v>1</v>
          </cell>
          <cell r="D1926" t="str">
            <v>200508642</v>
          </cell>
        </row>
        <row r="1927">
          <cell r="C1927">
            <v>0</v>
          </cell>
          <cell r="D1927" t="str">
            <v>200508742</v>
          </cell>
        </row>
        <row r="1928">
          <cell r="C1928">
            <v>18</v>
          </cell>
          <cell r="D1928" t="str">
            <v>200508203</v>
          </cell>
        </row>
        <row r="1929">
          <cell r="C1929">
            <v>27</v>
          </cell>
          <cell r="D1929" t="str">
            <v>200508104</v>
          </cell>
        </row>
        <row r="1930">
          <cell r="C1930">
            <v>302</v>
          </cell>
          <cell r="D1930" t="str">
            <v>200508305</v>
          </cell>
        </row>
        <row r="1931">
          <cell r="C1931">
            <v>1753</v>
          </cell>
          <cell r="D1931" t="str">
            <v>200508505</v>
          </cell>
        </row>
        <row r="1932">
          <cell r="C1932">
            <v>581</v>
          </cell>
          <cell r="D1932" t="str">
            <v>200508206</v>
          </cell>
        </row>
        <row r="1933">
          <cell r="C1933">
            <v>122</v>
          </cell>
          <cell r="D1933" t="str">
            <v>200508306</v>
          </cell>
        </row>
        <row r="1934">
          <cell r="C1934">
            <v>72</v>
          </cell>
          <cell r="D1934" t="str">
            <v>200508406</v>
          </cell>
        </row>
        <row r="1935">
          <cell r="C1935">
            <v>16</v>
          </cell>
          <cell r="D1935" t="str">
            <v>200508506</v>
          </cell>
        </row>
        <row r="1936">
          <cell r="C1936">
            <v>21</v>
          </cell>
          <cell r="D1936" t="str">
            <v>200508107</v>
          </cell>
        </row>
        <row r="1937">
          <cell r="C1937">
            <v>0</v>
          </cell>
          <cell r="D1937" t="str">
            <v>200508207</v>
          </cell>
        </row>
        <row r="1938">
          <cell r="C1938">
            <v>3</v>
          </cell>
          <cell r="D1938" t="str">
            <v>200508407</v>
          </cell>
        </row>
        <row r="1939">
          <cell r="C1939">
            <v>6</v>
          </cell>
          <cell r="D1939" t="str">
            <v>200508Y1D</v>
          </cell>
        </row>
        <row r="1940">
          <cell r="C1940">
            <v>3</v>
          </cell>
          <cell r="D1940" t="str">
            <v>200508Y3D</v>
          </cell>
        </row>
        <row r="1941">
          <cell r="C1941">
            <v>1</v>
          </cell>
          <cell r="D1941" t="str">
            <v>200508Y4D</v>
          </cell>
        </row>
        <row r="1942">
          <cell r="C1942">
            <v>2</v>
          </cell>
          <cell r="D1942" t="str">
            <v>200508Y5D</v>
          </cell>
        </row>
        <row r="1943">
          <cell r="C1943">
            <v>1</v>
          </cell>
          <cell r="D1943" t="str">
            <v>200508Y7D</v>
          </cell>
        </row>
        <row r="1944">
          <cell r="C1944">
            <v>8</v>
          </cell>
          <cell r="D1944" t="str">
            <v>200508Y1L</v>
          </cell>
        </row>
        <row r="1945">
          <cell r="C1945">
            <v>3</v>
          </cell>
          <cell r="D1945" t="str">
            <v>200508Y2L</v>
          </cell>
        </row>
        <row r="1946">
          <cell r="C1946">
            <v>57239</v>
          </cell>
          <cell r="D1946" t="str">
            <v>200509301</v>
          </cell>
        </row>
        <row r="1947">
          <cell r="C1947">
            <v>15</v>
          </cell>
          <cell r="D1947" t="str">
            <v>200509601</v>
          </cell>
        </row>
        <row r="1948">
          <cell r="C1948">
            <v>163</v>
          </cell>
          <cell r="D1948" t="str">
            <v>200509701</v>
          </cell>
        </row>
        <row r="1949">
          <cell r="C1949">
            <v>2888</v>
          </cell>
          <cell r="D1949" t="str">
            <v>200509801</v>
          </cell>
        </row>
        <row r="1950">
          <cell r="C1950">
            <v>5977</v>
          </cell>
          <cell r="D1950" t="str">
            <v>200509102</v>
          </cell>
        </row>
        <row r="1951">
          <cell r="C1951">
            <v>14</v>
          </cell>
          <cell r="D1951" t="str">
            <v>200509202</v>
          </cell>
        </row>
        <row r="1952">
          <cell r="C1952">
            <v>136</v>
          </cell>
          <cell r="D1952" t="str">
            <v>200509302</v>
          </cell>
        </row>
        <row r="1953">
          <cell r="C1953">
            <v>210</v>
          </cell>
          <cell r="D1953" t="str">
            <v>200509402</v>
          </cell>
        </row>
        <row r="1954">
          <cell r="C1954">
            <v>60</v>
          </cell>
          <cell r="D1954" t="str">
            <v>200509502</v>
          </cell>
        </row>
        <row r="1955">
          <cell r="C1955">
            <v>9</v>
          </cell>
          <cell r="D1955" t="str">
            <v>200509602</v>
          </cell>
        </row>
        <row r="1956">
          <cell r="C1956">
            <v>13</v>
          </cell>
          <cell r="D1956" t="str">
            <v>200509702</v>
          </cell>
        </row>
        <row r="1957">
          <cell r="C1957">
            <v>760</v>
          </cell>
          <cell r="D1957" t="str">
            <v>200509802</v>
          </cell>
        </row>
        <row r="1958">
          <cell r="C1958">
            <v>1015</v>
          </cell>
          <cell r="D1958" t="str">
            <v>200509902</v>
          </cell>
        </row>
        <row r="1959">
          <cell r="C1959">
            <v>1</v>
          </cell>
          <cell r="D1959" t="str">
            <v>200509142</v>
          </cell>
        </row>
        <row r="1960">
          <cell r="C1960">
            <v>0</v>
          </cell>
          <cell r="D1960" t="str">
            <v>200509242</v>
          </cell>
        </row>
        <row r="1961">
          <cell r="C1961">
            <v>1</v>
          </cell>
          <cell r="D1961" t="str">
            <v>200509342</v>
          </cell>
        </row>
        <row r="1962">
          <cell r="C1962">
            <v>3</v>
          </cell>
          <cell r="D1962" t="str">
            <v>200509542</v>
          </cell>
        </row>
        <row r="1963">
          <cell r="C1963">
            <v>1</v>
          </cell>
          <cell r="D1963" t="str">
            <v>200509642</v>
          </cell>
        </row>
        <row r="1964">
          <cell r="C1964">
            <v>0</v>
          </cell>
          <cell r="D1964" t="str">
            <v>200509742</v>
          </cell>
        </row>
        <row r="1965">
          <cell r="C1965">
            <v>18</v>
          </cell>
          <cell r="D1965" t="str">
            <v>200509203</v>
          </cell>
        </row>
        <row r="1966">
          <cell r="C1966">
            <v>27</v>
          </cell>
          <cell r="D1966" t="str">
            <v>200509104</v>
          </cell>
        </row>
        <row r="1967">
          <cell r="C1967">
            <v>300</v>
          </cell>
          <cell r="D1967" t="str">
            <v>200509305</v>
          </cell>
        </row>
        <row r="1968">
          <cell r="C1968">
            <v>1753</v>
          </cell>
          <cell r="D1968" t="str">
            <v>200509505</v>
          </cell>
        </row>
        <row r="1969">
          <cell r="C1969">
            <v>580</v>
          </cell>
          <cell r="D1969" t="str">
            <v>200509206</v>
          </cell>
        </row>
        <row r="1970">
          <cell r="C1970">
            <v>124</v>
          </cell>
          <cell r="D1970" t="str">
            <v>200509306</v>
          </cell>
        </row>
        <row r="1971">
          <cell r="C1971">
            <v>72</v>
          </cell>
          <cell r="D1971" t="str">
            <v>200509406</v>
          </cell>
        </row>
        <row r="1972">
          <cell r="C1972">
            <v>16</v>
          </cell>
          <cell r="D1972" t="str">
            <v>200509506</v>
          </cell>
        </row>
        <row r="1973">
          <cell r="C1973">
            <v>21</v>
          </cell>
          <cell r="D1973" t="str">
            <v>200509107</v>
          </cell>
        </row>
        <row r="1974">
          <cell r="C1974">
            <v>0</v>
          </cell>
          <cell r="D1974" t="str">
            <v>200509207</v>
          </cell>
        </row>
        <row r="1975">
          <cell r="C1975">
            <v>3</v>
          </cell>
          <cell r="D1975" t="str">
            <v>200509407</v>
          </cell>
        </row>
        <row r="1976">
          <cell r="C1976">
            <v>5</v>
          </cell>
          <cell r="D1976" t="str">
            <v>200509Y1D</v>
          </cell>
        </row>
        <row r="1977">
          <cell r="C1977">
            <v>3</v>
          </cell>
          <cell r="D1977" t="str">
            <v>200509Y3D</v>
          </cell>
        </row>
        <row r="1978">
          <cell r="C1978">
            <v>1</v>
          </cell>
          <cell r="D1978" t="str">
            <v>200509Y4D</v>
          </cell>
        </row>
        <row r="1979">
          <cell r="C1979">
            <v>2</v>
          </cell>
          <cell r="D1979" t="str">
            <v>200509Y5D</v>
          </cell>
        </row>
        <row r="1980">
          <cell r="C1980">
            <v>1</v>
          </cell>
          <cell r="D1980" t="str">
            <v>200509Y7D</v>
          </cell>
        </row>
        <row r="1981">
          <cell r="C1981">
            <v>8</v>
          </cell>
          <cell r="D1981" t="str">
            <v>200509Y1L</v>
          </cell>
        </row>
        <row r="1982">
          <cell r="C1982">
            <v>3</v>
          </cell>
          <cell r="D1982" t="str">
            <v>200509Y2L</v>
          </cell>
        </row>
        <row r="1983">
          <cell r="C1983">
            <v>57285</v>
          </cell>
          <cell r="D1983" t="str">
            <v>200510301</v>
          </cell>
        </row>
        <row r="1984">
          <cell r="C1984">
            <v>14</v>
          </cell>
          <cell r="D1984" t="str">
            <v>200510601</v>
          </cell>
        </row>
        <row r="1985">
          <cell r="C1985">
            <v>161</v>
          </cell>
          <cell r="D1985" t="str">
            <v>200510701</v>
          </cell>
        </row>
        <row r="1986">
          <cell r="C1986">
            <v>2888</v>
          </cell>
          <cell r="D1986" t="str">
            <v>200510801</v>
          </cell>
        </row>
        <row r="1987">
          <cell r="C1987">
            <v>5981</v>
          </cell>
          <cell r="D1987" t="str">
            <v>200510102</v>
          </cell>
        </row>
        <row r="1988">
          <cell r="C1988">
            <v>14</v>
          </cell>
          <cell r="D1988" t="str">
            <v>200510202</v>
          </cell>
        </row>
        <row r="1989">
          <cell r="C1989">
            <v>136</v>
          </cell>
          <cell r="D1989" t="str">
            <v>200510302</v>
          </cell>
        </row>
        <row r="1990">
          <cell r="C1990">
            <v>210</v>
          </cell>
          <cell r="D1990" t="str">
            <v>200510402</v>
          </cell>
        </row>
        <row r="1991">
          <cell r="C1991">
            <v>60</v>
          </cell>
          <cell r="D1991" t="str">
            <v>200510502</v>
          </cell>
        </row>
        <row r="1992">
          <cell r="C1992">
            <v>9</v>
          </cell>
          <cell r="D1992" t="str">
            <v>200510602</v>
          </cell>
        </row>
        <row r="1993">
          <cell r="C1993">
            <v>13</v>
          </cell>
          <cell r="D1993" t="str">
            <v>200510702</v>
          </cell>
        </row>
        <row r="1994">
          <cell r="C1994">
            <v>760</v>
          </cell>
          <cell r="D1994" t="str">
            <v>200510802</v>
          </cell>
        </row>
        <row r="1995">
          <cell r="C1995">
            <v>1006</v>
          </cell>
          <cell r="D1995" t="str">
            <v>200510902</v>
          </cell>
        </row>
        <row r="1996">
          <cell r="C1996">
            <v>1</v>
          </cell>
          <cell r="D1996" t="str">
            <v>200510142</v>
          </cell>
        </row>
        <row r="1997">
          <cell r="C1997">
            <v>0</v>
          </cell>
          <cell r="D1997" t="str">
            <v>200510242</v>
          </cell>
        </row>
        <row r="1998">
          <cell r="C1998">
            <v>1</v>
          </cell>
          <cell r="D1998" t="str">
            <v>200510342</v>
          </cell>
        </row>
        <row r="1999">
          <cell r="C1999">
            <v>3</v>
          </cell>
          <cell r="D1999" t="str">
            <v>200510542</v>
          </cell>
        </row>
        <row r="2000">
          <cell r="C2000">
            <v>1</v>
          </cell>
          <cell r="D2000" t="str">
            <v>200510642</v>
          </cell>
        </row>
        <row r="2001">
          <cell r="C2001">
            <v>0</v>
          </cell>
          <cell r="D2001" t="str">
            <v>200510742</v>
          </cell>
        </row>
        <row r="2002">
          <cell r="C2002">
            <v>18</v>
          </cell>
          <cell r="D2002" t="str">
            <v>200510203</v>
          </cell>
        </row>
        <row r="2003">
          <cell r="C2003">
            <v>27</v>
          </cell>
          <cell r="D2003" t="str">
            <v>200510104</v>
          </cell>
        </row>
        <row r="2004">
          <cell r="C2004">
            <v>298</v>
          </cell>
          <cell r="D2004" t="str">
            <v>200510305</v>
          </cell>
        </row>
        <row r="2005">
          <cell r="C2005">
            <v>1759</v>
          </cell>
          <cell r="D2005" t="str">
            <v>200510505</v>
          </cell>
        </row>
        <row r="2006">
          <cell r="C2006">
            <v>580</v>
          </cell>
          <cell r="D2006" t="str">
            <v>200510206</v>
          </cell>
        </row>
        <row r="2007">
          <cell r="C2007">
            <v>124</v>
          </cell>
          <cell r="D2007" t="str">
            <v>200510306</v>
          </cell>
        </row>
        <row r="2008">
          <cell r="C2008">
            <v>73</v>
          </cell>
          <cell r="D2008" t="str">
            <v>200510406</v>
          </cell>
        </row>
        <row r="2009">
          <cell r="C2009">
            <v>16</v>
          </cell>
          <cell r="D2009" t="str">
            <v>200510506</v>
          </cell>
        </row>
        <row r="2010">
          <cell r="C2010">
            <v>21</v>
          </cell>
          <cell r="D2010" t="str">
            <v>200510107</v>
          </cell>
        </row>
        <row r="2011">
          <cell r="C2011">
            <v>0</v>
          </cell>
          <cell r="D2011" t="str">
            <v>200510207</v>
          </cell>
        </row>
        <row r="2012">
          <cell r="C2012">
            <v>3</v>
          </cell>
          <cell r="D2012" t="str">
            <v>200510407</v>
          </cell>
        </row>
        <row r="2013">
          <cell r="C2013">
            <v>5</v>
          </cell>
          <cell r="D2013" t="str">
            <v>200510Y1D</v>
          </cell>
        </row>
        <row r="2014">
          <cell r="C2014">
            <v>3</v>
          </cell>
          <cell r="D2014" t="str">
            <v>200510Y3D</v>
          </cell>
        </row>
        <row r="2015">
          <cell r="C2015">
            <v>1</v>
          </cell>
          <cell r="D2015" t="str">
            <v>200510Y4D</v>
          </cell>
        </row>
        <row r="2016">
          <cell r="C2016">
            <v>2</v>
          </cell>
          <cell r="D2016" t="str">
            <v>200510Y5D</v>
          </cell>
        </row>
        <row r="2017">
          <cell r="C2017">
            <v>0</v>
          </cell>
          <cell r="D2017" t="str">
            <v>200510Y7D</v>
          </cell>
        </row>
        <row r="2018">
          <cell r="C2018">
            <v>8</v>
          </cell>
          <cell r="D2018" t="str">
            <v>200510Y1L</v>
          </cell>
        </row>
        <row r="2019">
          <cell r="C2019">
            <v>4</v>
          </cell>
          <cell r="D2019" t="str">
            <v>200510Y2L</v>
          </cell>
        </row>
        <row r="2020">
          <cell r="C2020">
            <v>57312</v>
          </cell>
          <cell r="D2020" t="str">
            <v>200511301</v>
          </cell>
        </row>
        <row r="2021">
          <cell r="C2021">
            <v>14</v>
          </cell>
          <cell r="D2021" t="str">
            <v>200511601</v>
          </cell>
        </row>
        <row r="2022">
          <cell r="C2022">
            <v>160</v>
          </cell>
          <cell r="D2022" t="str">
            <v>200511701</v>
          </cell>
        </row>
        <row r="2023">
          <cell r="C2023">
            <v>2881</v>
          </cell>
          <cell r="D2023" t="str">
            <v>200511801</v>
          </cell>
        </row>
        <row r="2024">
          <cell r="C2024">
            <v>5991</v>
          </cell>
          <cell r="D2024" t="str">
            <v>200511102</v>
          </cell>
        </row>
        <row r="2025">
          <cell r="C2025">
            <v>15</v>
          </cell>
          <cell r="D2025" t="str">
            <v>200511202</v>
          </cell>
        </row>
        <row r="2026">
          <cell r="C2026">
            <v>138</v>
          </cell>
          <cell r="D2026" t="str">
            <v>200511302</v>
          </cell>
        </row>
        <row r="2027">
          <cell r="C2027">
            <v>210</v>
          </cell>
          <cell r="D2027" t="str">
            <v>200511402</v>
          </cell>
        </row>
        <row r="2028">
          <cell r="C2028">
            <v>58</v>
          </cell>
          <cell r="D2028" t="str">
            <v>200511502</v>
          </cell>
        </row>
        <row r="2029">
          <cell r="C2029">
            <v>9</v>
          </cell>
          <cell r="D2029" t="str">
            <v>200511602</v>
          </cell>
        </row>
        <row r="2030">
          <cell r="C2030">
            <v>13</v>
          </cell>
          <cell r="D2030" t="str">
            <v>200511702</v>
          </cell>
        </row>
        <row r="2031">
          <cell r="C2031">
            <v>760</v>
          </cell>
          <cell r="D2031" t="str">
            <v>200511802</v>
          </cell>
        </row>
        <row r="2032">
          <cell r="C2032">
            <v>1004</v>
          </cell>
          <cell r="D2032" t="str">
            <v>200511902</v>
          </cell>
        </row>
        <row r="2033">
          <cell r="C2033">
            <v>1</v>
          </cell>
          <cell r="D2033" t="str">
            <v>200511142</v>
          </cell>
        </row>
        <row r="2034">
          <cell r="C2034">
            <v>0</v>
          </cell>
          <cell r="D2034" t="str">
            <v>200511242</v>
          </cell>
        </row>
        <row r="2035">
          <cell r="C2035">
            <v>1</v>
          </cell>
          <cell r="D2035" t="str">
            <v>200511342</v>
          </cell>
        </row>
        <row r="2036">
          <cell r="C2036">
            <v>3</v>
          </cell>
          <cell r="D2036" t="str">
            <v>200511542</v>
          </cell>
        </row>
        <row r="2037">
          <cell r="C2037">
            <v>1</v>
          </cell>
          <cell r="D2037" t="str">
            <v>200511642</v>
          </cell>
        </row>
        <row r="2038">
          <cell r="C2038">
            <v>0</v>
          </cell>
          <cell r="D2038" t="str">
            <v>200511742</v>
          </cell>
        </row>
        <row r="2039">
          <cell r="C2039">
            <v>18</v>
          </cell>
          <cell r="D2039" t="str">
            <v>200511203</v>
          </cell>
        </row>
        <row r="2040">
          <cell r="C2040">
            <v>27</v>
          </cell>
          <cell r="D2040" t="str">
            <v>200511104</v>
          </cell>
        </row>
        <row r="2041">
          <cell r="C2041">
            <v>295</v>
          </cell>
          <cell r="D2041" t="str">
            <v>200511305</v>
          </cell>
        </row>
        <row r="2042">
          <cell r="C2042">
            <v>1767</v>
          </cell>
          <cell r="D2042" t="str">
            <v>200511505</v>
          </cell>
        </row>
        <row r="2043">
          <cell r="C2043">
            <v>582</v>
          </cell>
          <cell r="D2043" t="str">
            <v>200511206</v>
          </cell>
        </row>
        <row r="2044">
          <cell r="C2044">
            <v>122</v>
          </cell>
          <cell r="D2044" t="str">
            <v>200511306</v>
          </cell>
        </row>
        <row r="2045">
          <cell r="C2045">
            <v>73</v>
          </cell>
          <cell r="D2045" t="str">
            <v>200511406</v>
          </cell>
        </row>
        <row r="2046">
          <cell r="C2046">
            <v>16</v>
          </cell>
          <cell r="D2046" t="str">
            <v>200511506</v>
          </cell>
        </row>
        <row r="2047">
          <cell r="C2047">
            <v>21</v>
          </cell>
          <cell r="D2047" t="str">
            <v>200511107</v>
          </cell>
        </row>
        <row r="2048">
          <cell r="C2048">
            <v>0</v>
          </cell>
          <cell r="D2048" t="str">
            <v>200511207</v>
          </cell>
        </row>
        <row r="2049">
          <cell r="C2049">
            <v>3</v>
          </cell>
          <cell r="D2049" t="str">
            <v>200511407</v>
          </cell>
        </row>
        <row r="2050">
          <cell r="C2050">
            <v>5</v>
          </cell>
          <cell r="D2050" t="str">
            <v>200511Y1D</v>
          </cell>
        </row>
        <row r="2051">
          <cell r="C2051">
            <v>3</v>
          </cell>
          <cell r="D2051" t="str">
            <v>200511Y3D</v>
          </cell>
        </row>
        <row r="2052">
          <cell r="C2052">
            <v>1</v>
          </cell>
          <cell r="D2052" t="str">
            <v>200511Y4D</v>
          </cell>
        </row>
        <row r="2053">
          <cell r="C2053">
            <v>2</v>
          </cell>
          <cell r="D2053" t="str">
            <v>200511Y5D</v>
          </cell>
        </row>
        <row r="2054">
          <cell r="C2054">
            <v>0</v>
          </cell>
          <cell r="D2054" t="str">
            <v>200511Y7D</v>
          </cell>
        </row>
        <row r="2055">
          <cell r="C2055">
            <v>8</v>
          </cell>
          <cell r="D2055" t="str">
            <v>200511Y1L</v>
          </cell>
        </row>
        <row r="2056">
          <cell r="C2056">
            <v>4</v>
          </cell>
          <cell r="D2056" t="str">
            <v>200511Y2L</v>
          </cell>
        </row>
        <row r="2057">
          <cell r="C2057">
            <v>57355</v>
          </cell>
          <cell r="D2057" t="str">
            <v>200512301</v>
          </cell>
        </row>
        <row r="2058">
          <cell r="C2058">
            <v>14</v>
          </cell>
          <cell r="D2058" t="str">
            <v>200512601</v>
          </cell>
        </row>
        <row r="2059">
          <cell r="C2059">
            <v>159</v>
          </cell>
          <cell r="D2059" t="str">
            <v>200512701</v>
          </cell>
        </row>
        <row r="2060">
          <cell r="C2060">
            <v>2886</v>
          </cell>
          <cell r="D2060" t="str">
            <v>200512801</v>
          </cell>
        </row>
        <row r="2061">
          <cell r="C2061">
            <v>6002</v>
          </cell>
          <cell r="D2061" t="str">
            <v>200512102</v>
          </cell>
        </row>
        <row r="2062">
          <cell r="C2062">
            <v>17</v>
          </cell>
          <cell r="D2062" t="str">
            <v>200512202</v>
          </cell>
        </row>
        <row r="2063">
          <cell r="C2063">
            <v>138</v>
          </cell>
          <cell r="D2063" t="str">
            <v>200512302</v>
          </cell>
        </row>
        <row r="2064">
          <cell r="C2064">
            <v>210</v>
          </cell>
          <cell r="D2064" t="str">
            <v>200512402</v>
          </cell>
        </row>
        <row r="2065">
          <cell r="C2065">
            <v>57</v>
          </cell>
          <cell r="D2065" t="str">
            <v>200512502</v>
          </cell>
        </row>
        <row r="2066">
          <cell r="C2066">
            <v>9</v>
          </cell>
          <cell r="D2066" t="str">
            <v>200512602</v>
          </cell>
        </row>
        <row r="2067">
          <cell r="C2067">
            <v>13</v>
          </cell>
          <cell r="D2067" t="str">
            <v>200512702</v>
          </cell>
        </row>
        <row r="2068">
          <cell r="C2068">
            <v>761</v>
          </cell>
          <cell r="D2068" t="str">
            <v>200512802</v>
          </cell>
        </row>
        <row r="2069">
          <cell r="C2069">
            <v>1006</v>
          </cell>
          <cell r="D2069" t="str">
            <v>200512902</v>
          </cell>
        </row>
        <row r="2070">
          <cell r="C2070">
            <v>1</v>
          </cell>
          <cell r="D2070" t="str">
            <v>200512142</v>
          </cell>
        </row>
        <row r="2071">
          <cell r="C2071">
            <v>0</v>
          </cell>
          <cell r="D2071" t="str">
            <v>200512242</v>
          </cell>
        </row>
        <row r="2072">
          <cell r="C2072">
            <v>1</v>
          </cell>
          <cell r="D2072" t="str">
            <v>200512342</v>
          </cell>
        </row>
        <row r="2073">
          <cell r="C2073">
            <v>3</v>
          </cell>
          <cell r="D2073" t="str">
            <v>200512542</v>
          </cell>
        </row>
        <row r="2074">
          <cell r="C2074">
            <v>1</v>
          </cell>
          <cell r="D2074" t="str">
            <v>200512642</v>
          </cell>
        </row>
        <row r="2075">
          <cell r="C2075">
            <v>0</v>
          </cell>
          <cell r="D2075" t="str">
            <v>200512742</v>
          </cell>
        </row>
        <row r="2076">
          <cell r="C2076">
            <v>18</v>
          </cell>
          <cell r="D2076" t="str">
            <v>200512203</v>
          </cell>
        </row>
        <row r="2077">
          <cell r="C2077">
            <v>27</v>
          </cell>
          <cell r="D2077" t="str">
            <v>200512104</v>
          </cell>
        </row>
        <row r="2078">
          <cell r="C2078">
            <v>294</v>
          </cell>
          <cell r="D2078" t="str">
            <v>200512305</v>
          </cell>
        </row>
        <row r="2079">
          <cell r="C2079">
            <v>1765</v>
          </cell>
          <cell r="D2079" t="str">
            <v>200512505</v>
          </cell>
        </row>
        <row r="2080">
          <cell r="C2080">
            <v>583</v>
          </cell>
          <cell r="D2080" t="str">
            <v>200512206</v>
          </cell>
        </row>
        <row r="2081">
          <cell r="C2081">
            <v>122</v>
          </cell>
          <cell r="D2081" t="str">
            <v>200512306</v>
          </cell>
        </row>
        <row r="2082">
          <cell r="C2082">
            <v>74</v>
          </cell>
          <cell r="D2082" t="str">
            <v>200512406</v>
          </cell>
        </row>
        <row r="2083">
          <cell r="C2083">
            <v>17</v>
          </cell>
          <cell r="D2083" t="str">
            <v>200512506</v>
          </cell>
        </row>
        <row r="2084">
          <cell r="C2084">
            <v>21</v>
          </cell>
          <cell r="D2084" t="str">
            <v>200512107</v>
          </cell>
        </row>
        <row r="2085">
          <cell r="C2085">
            <v>0</v>
          </cell>
          <cell r="D2085" t="str">
            <v>200512207</v>
          </cell>
        </row>
        <row r="2086">
          <cell r="C2086">
            <v>3</v>
          </cell>
          <cell r="D2086" t="str">
            <v>200512407</v>
          </cell>
        </row>
        <row r="2087">
          <cell r="C2087">
            <v>5</v>
          </cell>
          <cell r="D2087" t="str">
            <v>200512Y1D</v>
          </cell>
        </row>
        <row r="2088">
          <cell r="C2088">
            <v>3</v>
          </cell>
          <cell r="D2088" t="str">
            <v>200512Y3D</v>
          </cell>
        </row>
        <row r="2089">
          <cell r="C2089">
            <v>1</v>
          </cell>
          <cell r="D2089" t="str">
            <v>200512Y4D</v>
          </cell>
        </row>
        <row r="2090">
          <cell r="C2090">
            <v>2</v>
          </cell>
          <cell r="D2090" t="str">
            <v>200512Y5D</v>
          </cell>
        </row>
        <row r="2091">
          <cell r="C2091">
            <v>0</v>
          </cell>
          <cell r="D2091" t="str">
            <v>200512Y7D</v>
          </cell>
        </row>
        <row r="2092">
          <cell r="C2092">
            <v>8</v>
          </cell>
          <cell r="D2092" t="str">
            <v>200512Y1L</v>
          </cell>
        </row>
        <row r="2093">
          <cell r="C2093">
            <v>4</v>
          </cell>
          <cell r="D2093" t="str">
            <v>200512Y2L</v>
          </cell>
        </row>
        <row r="2094">
          <cell r="C2094">
            <v>57371</v>
          </cell>
          <cell r="D2094" t="str">
            <v>200601301</v>
          </cell>
        </row>
        <row r="2095">
          <cell r="C2095">
            <v>14</v>
          </cell>
          <cell r="D2095" t="str">
            <v>200601601</v>
          </cell>
        </row>
        <row r="2096">
          <cell r="C2096">
            <v>158</v>
          </cell>
          <cell r="D2096" t="str">
            <v>200601701</v>
          </cell>
        </row>
        <row r="2097">
          <cell r="C2097">
            <v>2887</v>
          </cell>
          <cell r="D2097" t="str">
            <v>200601801</v>
          </cell>
        </row>
        <row r="2098">
          <cell r="C2098">
            <v>6006</v>
          </cell>
          <cell r="D2098" t="str">
            <v>200601102</v>
          </cell>
        </row>
        <row r="2099">
          <cell r="C2099">
            <v>17</v>
          </cell>
          <cell r="D2099" t="str">
            <v>200601202</v>
          </cell>
        </row>
        <row r="2100">
          <cell r="C2100">
            <v>139</v>
          </cell>
          <cell r="D2100" t="str">
            <v>200601302</v>
          </cell>
        </row>
        <row r="2101">
          <cell r="C2101">
            <v>210</v>
          </cell>
          <cell r="D2101" t="str">
            <v>200601402</v>
          </cell>
        </row>
        <row r="2102">
          <cell r="C2102">
            <v>57</v>
          </cell>
          <cell r="D2102" t="str">
            <v>200601502</v>
          </cell>
        </row>
        <row r="2103">
          <cell r="C2103">
            <v>9</v>
          </cell>
          <cell r="D2103" t="str">
            <v>200601602</v>
          </cell>
        </row>
        <row r="2104">
          <cell r="C2104">
            <v>13</v>
          </cell>
          <cell r="D2104" t="str">
            <v>200601702</v>
          </cell>
        </row>
        <row r="2105">
          <cell r="C2105">
            <v>761</v>
          </cell>
          <cell r="D2105" t="str">
            <v>200601802</v>
          </cell>
        </row>
        <row r="2106">
          <cell r="C2106">
            <v>989</v>
          </cell>
          <cell r="D2106" t="str">
            <v>200601902</v>
          </cell>
        </row>
        <row r="2107">
          <cell r="C2107">
            <v>1</v>
          </cell>
          <cell r="D2107" t="str">
            <v>200601142</v>
          </cell>
        </row>
        <row r="2108">
          <cell r="C2108">
            <v>0</v>
          </cell>
          <cell r="D2108" t="str">
            <v>200601242</v>
          </cell>
        </row>
        <row r="2109">
          <cell r="C2109">
            <v>1</v>
          </cell>
          <cell r="D2109" t="str">
            <v>200601342</v>
          </cell>
        </row>
        <row r="2110">
          <cell r="C2110">
            <v>3</v>
          </cell>
          <cell r="D2110" t="str">
            <v>200601542</v>
          </cell>
        </row>
        <row r="2111">
          <cell r="C2111">
            <v>1</v>
          </cell>
          <cell r="D2111" t="str">
            <v>200601642</v>
          </cell>
        </row>
        <row r="2112">
          <cell r="C2112">
            <v>0</v>
          </cell>
          <cell r="D2112" t="str">
            <v>200601742</v>
          </cell>
        </row>
        <row r="2113">
          <cell r="C2113">
            <v>18</v>
          </cell>
          <cell r="D2113" t="str">
            <v>200601203</v>
          </cell>
        </row>
        <row r="2114">
          <cell r="C2114">
            <v>27</v>
          </cell>
          <cell r="D2114" t="str">
            <v>200601104</v>
          </cell>
        </row>
        <row r="2115">
          <cell r="C2115">
            <v>294</v>
          </cell>
          <cell r="D2115" t="str">
            <v>200601305</v>
          </cell>
        </row>
        <row r="2116">
          <cell r="C2116">
            <v>1767</v>
          </cell>
          <cell r="D2116" t="str">
            <v>200601505</v>
          </cell>
        </row>
        <row r="2117">
          <cell r="C2117">
            <v>583</v>
          </cell>
          <cell r="D2117" t="str">
            <v>200601206</v>
          </cell>
        </row>
        <row r="2118">
          <cell r="C2118">
            <v>121</v>
          </cell>
          <cell r="D2118" t="str">
            <v>200601306</v>
          </cell>
        </row>
        <row r="2119">
          <cell r="C2119">
            <v>74</v>
          </cell>
          <cell r="D2119" t="str">
            <v>200601406</v>
          </cell>
        </row>
        <row r="2120">
          <cell r="C2120">
            <v>17</v>
          </cell>
          <cell r="D2120" t="str">
            <v>200601506</v>
          </cell>
        </row>
        <row r="2121">
          <cell r="C2121">
            <v>21</v>
          </cell>
          <cell r="D2121" t="str">
            <v>200601107</v>
          </cell>
        </row>
        <row r="2122">
          <cell r="C2122">
            <v>0</v>
          </cell>
          <cell r="D2122" t="str">
            <v>200601207</v>
          </cell>
        </row>
        <row r="2123">
          <cell r="C2123">
            <v>3</v>
          </cell>
          <cell r="D2123" t="str">
            <v>200601407</v>
          </cell>
        </row>
        <row r="2124">
          <cell r="C2124">
            <v>5</v>
          </cell>
          <cell r="D2124" t="str">
            <v>200601Y1D</v>
          </cell>
        </row>
        <row r="2125">
          <cell r="C2125">
            <v>3</v>
          </cell>
          <cell r="D2125" t="str">
            <v>200601Y3D</v>
          </cell>
        </row>
        <row r="2126">
          <cell r="C2126">
            <v>1</v>
          </cell>
          <cell r="D2126" t="str">
            <v>200601Y4D</v>
          </cell>
        </row>
        <row r="2127">
          <cell r="C2127">
            <v>2</v>
          </cell>
          <cell r="D2127" t="str">
            <v>200601Y5D</v>
          </cell>
        </row>
        <row r="2128">
          <cell r="C2128">
            <v>0</v>
          </cell>
          <cell r="D2128" t="str">
            <v>200601Y7D</v>
          </cell>
        </row>
        <row r="2129">
          <cell r="C2129">
            <v>8</v>
          </cell>
          <cell r="D2129" t="str">
            <v>200601Y1L</v>
          </cell>
        </row>
        <row r="2130">
          <cell r="C2130">
            <v>4</v>
          </cell>
          <cell r="D2130" t="str">
            <v>200601Y2L</v>
          </cell>
        </row>
        <row r="2131">
          <cell r="C2131">
            <v>57393</v>
          </cell>
          <cell r="D2131" t="str">
            <v>200602301</v>
          </cell>
        </row>
        <row r="2132">
          <cell r="C2132">
            <v>14</v>
          </cell>
          <cell r="D2132" t="str">
            <v>200602601</v>
          </cell>
        </row>
        <row r="2133">
          <cell r="C2133">
            <v>158</v>
          </cell>
          <cell r="D2133" t="str">
            <v>200602701</v>
          </cell>
        </row>
        <row r="2134">
          <cell r="C2134">
            <v>2882</v>
          </cell>
          <cell r="D2134" t="str">
            <v>200602801</v>
          </cell>
        </row>
        <row r="2135">
          <cell r="C2135">
            <v>6019</v>
          </cell>
          <cell r="D2135" t="str">
            <v>200602102</v>
          </cell>
        </row>
        <row r="2136">
          <cell r="C2136">
            <v>17</v>
          </cell>
          <cell r="D2136" t="str">
            <v>200602202</v>
          </cell>
        </row>
        <row r="2137">
          <cell r="C2137">
            <v>138</v>
          </cell>
          <cell r="D2137" t="str">
            <v>200602302</v>
          </cell>
        </row>
        <row r="2138">
          <cell r="C2138">
            <v>211</v>
          </cell>
          <cell r="D2138" t="str">
            <v>200602402</v>
          </cell>
        </row>
        <row r="2139">
          <cell r="C2139">
            <v>57</v>
          </cell>
          <cell r="D2139" t="str">
            <v>200602502</v>
          </cell>
        </row>
        <row r="2140">
          <cell r="C2140">
            <v>8</v>
          </cell>
          <cell r="D2140" t="str">
            <v>200602602</v>
          </cell>
        </row>
        <row r="2141">
          <cell r="C2141">
            <v>13</v>
          </cell>
          <cell r="D2141" t="str">
            <v>200602702</v>
          </cell>
        </row>
        <row r="2142">
          <cell r="C2142">
            <v>760</v>
          </cell>
          <cell r="D2142" t="str">
            <v>200602802</v>
          </cell>
        </row>
        <row r="2143">
          <cell r="C2143">
            <v>987</v>
          </cell>
          <cell r="D2143" t="str">
            <v>200602902</v>
          </cell>
        </row>
        <row r="2144">
          <cell r="C2144">
            <v>1</v>
          </cell>
          <cell r="D2144" t="str">
            <v>200602142</v>
          </cell>
        </row>
        <row r="2145">
          <cell r="C2145">
            <v>0</v>
          </cell>
          <cell r="D2145" t="str">
            <v>200602242</v>
          </cell>
        </row>
        <row r="2146">
          <cell r="C2146">
            <v>1</v>
          </cell>
          <cell r="D2146" t="str">
            <v>200602342</v>
          </cell>
        </row>
        <row r="2147">
          <cell r="C2147">
            <v>3</v>
          </cell>
          <cell r="D2147" t="str">
            <v>200602542</v>
          </cell>
        </row>
        <row r="2148">
          <cell r="C2148">
            <v>1</v>
          </cell>
          <cell r="D2148" t="str">
            <v>200602642</v>
          </cell>
        </row>
        <row r="2149">
          <cell r="C2149">
            <v>0</v>
          </cell>
          <cell r="D2149" t="str">
            <v>200602742</v>
          </cell>
        </row>
        <row r="2150">
          <cell r="C2150">
            <v>18</v>
          </cell>
          <cell r="D2150" t="str">
            <v>200602203</v>
          </cell>
        </row>
        <row r="2151">
          <cell r="C2151">
            <v>27</v>
          </cell>
          <cell r="D2151" t="str">
            <v>200602104</v>
          </cell>
        </row>
        <row r="2152">
          <cell r="C2152">
            <v>292</v>
          </cell>
          <cell r="D2152" t="str">
            <v>200602305</v>
          </cell>
        </row>
        <row r="2153">
          <cell r="C2153">
            <v>1769</v>
          </cell>
          <cell r="D2153" t="str">
            <v>200602505</v>
          </cell>
        </row>
        <row r="2154">
          <cell r="C2154">
            <v>582</v>
          </cell>
          <cell r="D2154" t="str">
            <v>200602206</v>
          </cell>
        </row>
        <row r="2155">
          <cell r="C2155">
            <v>119</v>
          </cell>
          <cell r="D2155" t="str">
            <v>200602306</v>
          </cell>
        </row>
        <row r="2156">
          <cell r="C2156">
            <v>74</v>
          </cell>
          <cell r="D2156" t="str">
            <v>200602406</v>
          </cell>
        </row>
        <row r="2157">
          <cell r="C2157">
            <v>17</v>
          </cell>
          <cell r="D2157" t="str">
            <v>200602506</v>
          </cell>
        </row>
        <row r="2158">
          <cell r="C2158">
            <v>20</v>
          </cell>
          <cell r="D2158" t="str">
            <v>200602107</v>
          </cell>
        </row>
        <row r="2159">
          <cell r="C2159">
            <v>0</v>
          </cell>
          <cell r="D2159" t="str">
            <v>200602207</v>
          </cell>
        </row>
        <row r="2160">
          <cell r="C2160">
            <v>3</v>
          </cell>
          <cell r="D2160" t="str">
            <v>200602407</v>
          </cell>
        </row>
        <row r="2161">
          <cell r="C2161">
            <v>5</v>
          </cell>
          <cell r="D2161" t="str">
            <v>200602Y1D</v>
          </cell>
        </row>
        <row r="2162">
          <cell r="C2162">
            <v>3</v>
          </cell>
          <cell r="D2162" t="str">
            <v>200602Y3D</v>
          </cell>
        </row>
        <row r="2163">
          <cell r="C2163">
            <v>1</v>
          </cell>
          <cell r="D2163" t="str">
            <v>200602Y4D</v>
          </cell>
        </row>
        <row r="2164">
          <cell r="C2164">
            <v>2</v>
          </cell>
          <cell r="D2164" t="str">
            <v>200602Y5D</v>
          </cell>
        </row>
        <row r="2165">
          <cell r="C2165">
            <v>0</v>
          </cell>
          <cell r="D2165" t="str">
            <v>200602Y7D</v>
          </cell>
        </row>
        <row r="2166">
          <cell r="C2166">
            <v>9</v>
          </cell>
          <cell r="D2166" t="str">
            <v>200602Y1L</v>
          </cell>
        </row>
        <row r="2167">
          <cell r="C2167">
            <v>4</v>
          </cell>
          <cell r="D2167" t="str">
            <v>200602Y2L</v>
          </cell>
        </row>
        <row r="2168">
          <cell r="C2168">
            <v>57390</v>
          </cell>
          <cell r="D2168" t="str">
            <v>200603301</v>
          </cell>
        </row>
        <row r="2169">
          <cell r="C2169">
            <v>14</v>
          </cell>
          <cell r="D2169" t="str">
            <v>200603601</v>
          </cell>
        </row>
        <row r="2170">
          <cell r="C2170">
            <v>155</v>
          </cell>
          <cell r="D2170" t="str">
            <v>200603701</v>
          </cell>
        </row>
        <row r="2171">
          <cell r="C2171">
            <v>2880</v>
          </cell>
          <cell r="D2171" t="str">
            <v>200603801</v>
          </cell>
        </row>
        <row r="2172">
          <cell r="C2172">
            <v>6049</v>
          </cell>
          <cell r="D2172" t="str">
            <v>200603102</v>
          </cell>
        </row>
        <row r="2173">
          <cell r="C2173">
            <v>17</v>
          </cell>
          <cell r="D2173" t="str">
            <v>200603202</v>
          </cell>
        </row>
        <row r="2174">
          <cell r="C2174">
            <v>140</v>
          </cell>
          <cell r="D2174" t="str">
            <v>200603302</v>
          </cell>
        </row>
        <row r="2175">
          <cell r="C2175">
            <v>211</v>
          </cell>
          <cell r="D2175" t="str">
            <v>200603402</v>
          </cell>
        </row>
        <row r="2176">
          <cell r="C2176">
            <v>57</v>
          </cell>
          <cell r="D2176" t="str">
            <v>200603502</v>
          </cell>
        </row>
        <row r="2177">
          <cell r="C2177">
            <v>8</v>
          </cell>
          <cell r="D2177" t="str">
            <v>200603602</v>
          </cell>
        </row>
        <row r="2178">
          <cell r="C2178">
            <v>13</v>
          </cell>
          <cell r="D2178" t="str">
            <v>200603702</v>
          </cell>
        </row>
        <row r="2179">
          <cell r="C2179">
            <v>760</v>
          </cell>
          <cell r="D2179" t="str">
            <v>200603802</v>
          </cell>
        </row>
        <row r="2180">
          <cell r="C2180">
            <v>985</v>
          </cell>
          <cell r="D2180" t="str">
            <v>200603902</v>
          </cell>
        </row>
        <row r="2181">
          <cell r="C2181">
            <v>1</v>
          </cell>
          <cell r="D2181" t="str">
            <v>200603142</v>
          </cell>
        </row>
        <row r="2182">
          <cell r="C2182">
            <v>0</v>
          </cell>
          <cell r="D2182" t="str">
            <v>200603242</v>
          </cell>
        </row>
        <row r="2183">
          <cell r="C2183">
            <v>1</v>
          </cell>
          <cell r="D2183" t="str">
            <v>200603342</v>
          </cell>
        </row>
        <row r="2184">
          <cell r="C2184">
            <v>3</v>
          </cell>
          <cell r="D2184" t="str">
            <v>200603542</v>
          </cell>
        </row>
        <row r="2185">
          <cell r="C2185">
            <v>1</v>
          </cell>
          <cell r="D2185" t="str">
            <v>200603642</v>
          </cell>
        </row>
        <row r="2186">
          <cell r="C2186">
            <v>0</v>
          </cell>
          <cell r="D2186" t="str">
            <v>200603742</v>
          </cell>
        </row>
        <row r="2187">
          <cell r="C2187">
            <v>18</v>
          </cell>
          <cell r="D2187" t="str">
            <v>200603203</v>
          </cell>
        </row>
        <row r="2188">
          <cell r="C2188">
            <v>27</v>
          </cell>
          <cell r="D2188" t="str">
            <v>200603104</v>
          </cell>
        </row>
        <row r="2189">
          <cell r="C2189">
            <v>292</v>
          </cell>
          <cell r="D2189" t="str">
            <v>200603305</v>
          </cell>
        </row>
        <row r="2190">
          <cell r="C2190">
            <v>1772</v>
          </cell>
          <cell r="D2190" t="str">
            <v>200603505</v>
          </cell>
        </row>
        <row r="2191">
          <cell r="C2191">
            <v>582</v>
          </cell>
          <cell r="D2191" t="str">
            <v>200603206</v>
          </cell>
        </row>
        <row r="2192">
          <cell r="C2192">
            <v>120</v>
          </cell>
          <cell r="D2192" t="str">
            <v>200603306</v>
          </cell>
        </row>
        <row r="2193">
          <cell r="C2193">
            <v>74</v>
          </cell>
          <cell r="D2193" t="str">
            <v>200603406</v>
          </cell>
        </row>
        <row r="2194">
          <cell r="C2194">
            <v>17</v>
          </cell>
          <cell r="D2194" t="str">
            <v>200603506</v>
          </cell>
        </row>
        <row r="2195">
          <cell r="C2195">
            <v>20</v>
          </cell>
          <cell r="D2195" t="str">
            <v>200603107</v>
          </cell>
        </row>
        <row r="2196">
          <cell r="C2196">
            <v>0</v>
          </cell>
          <cell r="D2196" t="str">
            <v>200603207</v>
          </cell>
        </row>
        <row r="2197">
          <cell r="C2197">
            <v>3</v>
          </cell>
          <cell r="D2197" t="str">
            <v>200603407</v>
          </cell>
        </row>
        <row r="2198">
          <cell r="C2198">
            <v>5</v>
          </cell>
          <cell r="D2198" t="str">
            <v>200603Y1D</v>
          </cell>
        </row>
        <row r="2199">
          <cell r="C2199">
            <v>3</v>
          </cell>
          <cell r="D2199" t="str">
            <v>200603Y3D</v>
          </cell>
        </row>
        <row r="2200">
          <cell r="C2200">
            <v>1</v>
          </cell>
          <cell r="D2200" t="str">
            <v>200603Y4D</v>
          </cell>
        </row>
        <row r="2201">
          <cell r="C2201">
            <v>2</v>
          </cell>
          <cell r="D2201" t="str">
            <v>200603Y5D</v>
          </cell>
        </row>
        <row r="2202">
          <cell r="C2202">
            <v>0</v>
          </cell>
          <cell r="D2202" t="str">
            <v>200603Y7D</v>
          </cell>
        </row>
        <row r="2203">
          <cell r="C2203">
            <v>9</v>
          </cell>
          <cell r="D2203" t="str">
            <v>200603Y1L</v>
          </cell>
        </row>
        <row r="2204">
          <cell r="C2204">
            <v>4</v>
          </cell>
          <cell r="D2204" t="str">
            <v>200603Y2L</v>
          </cell>
        </row>
        <row r="2205">
          <cell r="C2205">
            <v>57472</v>
          </cell>
          <cell r="D2205" t="str">
            <v>200604301</v>
          </cell>
        </row>
        <row r="2206">
          <cell r="C2206">
            <v>14</v>
          </cell>
          <cell r="D2206" t="str">
            <v>200604601</v>
          </cell>
        </row>
        <row r="2207">
          <cell r="C2207">
            <v>155</v>
          </cell>
          <cell r="D2207" t="str">
            <v>200604701</v>
          </cell>
        </row>
        <row r="2208">
          <cell r="C2208">
            <v>2884</v>
          </cell>
          <cell r="D2208" t="str">
            <v>200604801</v>
          </cell>
        </row>
        <row r="2209">
          <cell r="C2209">
            <v>6067</v>
          </cell>
          <cell r="D2209" t="str">
            <v>200604102</v>
          </cell>
        </row>
        <row r="2210">
          <cell r="C2210">
            <v>16</v>
          </cell>
          <cell r="D2210" t="str">
            <v>200604202</v>
          </cell>
        </row>
        <row r="2211">
          <cell r="C2211">
            <v>140</v>
          </cell>
          <cell r="D2211" t="str">
            <v>200604302</v>
          </cell>
        </row>
        <row r="2212">
          <cell r="C2212">
            <v>211</v>
          </cell>
          <cell r="D2212" t="str">
            <v>200604402</v>
          </cell>
        </row>
        <row r="2213">
          <cell r="C2213">
            <v>57</v>
          </cell>
          <cell r="D2213" t="str">
            <v>200604502</v>
          </cell>
        </row>
        <row r="2214">
          <cell r="C2214">
            <v>8</v>
          </cell>
          <cell r="D2214" t="str">
            <v>200604602</v>
          </cell>
        </row>
        <row r="2215">
          <cell r="C2215">
            <v>13</v>
          </cell>
          <cell r="D2215" t="str">
            <v>200604702</v>
          </cell>
        </row>
        <row r="2216">
          <cell r="C2216">
            <v>761</v>
          </cell>
          <cell r="D2216" t="str">
            <v>200604802</v>
          </cell>
        </row>
        <row r="2217">
          <cell r="C2217">
            <v>974</v>
          </cell>
          <cell r="D2217" t="str">
            <v>200604902</v>
          </cell>
        </row>
        <row r="2218">
          <cell r="C2218">
            <v>1</v>
          </cell>
          <cell r="D2218" t="str">
            <v>200604142</v>
          </cell>
        </row>
        <row r="2219">
          <cell r="C2219">
            <v>0</v>
          </cell>
          <cell r="D2219" t="str">
            <v>200604242</v>
          </cell>
        </row>
        <row r="2220">
          <cell r="C2220">
            <v>1</v>
          </cell>
          <cell r="D2220" t="str">
            <v>200604342</v>
          </cell>
        </row>
        <row r="2221">
          <cell r="C2221">
            <v>3</v>
          </cell>
          <cell r="D2221" t="str">
            <v>200604542</v>
          </cell>
        </row>
        <row r="2222">
          <cell r="C2222">
            <v>1</v>
          </cell>
          <cell r="D2222" t="str">
            <v>200604642</v>
          </cell>
        </row>
        <row r="2223">
          <cell r="C2223">
            <v>0</v>
          </cell>
          <cell r="D2223" t="str">
            <v>200604742</v>
          </cell>
        </row>
        <row r="2224">
          <cell r="C2224">
            <v>18</v>
          </cell>
          <cell r="D2224" t="str">
            <v>200604203</v>
          </cell>
        </row>
        <row r="2225">
          <cell r="C2225">
            <v>27</v>
          </cell>
          <cell r="D2225" t="str">
            <v>200604104</v>
          </cell>
        </row>
        <row r="2226">
          <cell r="C2226">
            <v>291</v>
          </cell>
          <cell r="D2226" t="str">
            <v>200604305</v>
          </cell>
        </row>
        <row r="2227">
          <cell r="C2227">
            <v>1772</v>
          </cell>
          <cell r="D2227" t="str">
            <v>200604505</v>
          </cell>
        </row>
        <row r="2228">
          <cell r="C2228">
            <v>582</v>
          </cell>
          <cell r="D2228" t="str">
            <v>200604206</v>
          </cell>
        </row>
        <row r="2229">
          <cell r="C2229">
            <v>120</v>
          </cell>
          <cell r="D2229" t="str">
            <v>200604306</v>
          </cell>
        </row>
        <row r="2230">
          <cell r="C2230">
            <v>74</v>
          </cell>
          <cell r="D2230" t="str">
            <v>200604406</v>
          </cell>
        </row>
        <row r="2231">
          <cell r="C2231">
            <v>17</v>
          </cell>
          <cell r="D2231" t="str">
            <v>200604506</v>
          </cell>
        </row>
        <row r="2232">
          <cell r="C2232">
            <v>20</v>
          </cell>
          <cell r="D2232" t="str">
            <v>200604107</v>
          </cell>
        </row>
        <row r="2233">
          <cell r="C2233">
            <v>0</v>
          </cell>
          <cell r="D2233" t="str">
            <v>200604207</v>
          </cell>
        </row>
        <row r="2234">
          <cell r="C2234">
            <v>3</v>
          </cell>
          <cell r="D2234" t="str">
            <v>200604407</v>
          </cell>
        </row>
        <row r="2235">
          <cell r="C2235">
            <v>5</v>
          </cell>
          <cell r="D2235" t="str">
            <v>200604Y1D</v>
          </cell>
        </row>
        <row r="2236">
          <cell r="C2236">
            <v>3</v>
          </cell>
          <cell r="D2236" t="str">
            <v>200604Y3D</v>
          </cell>
        </row>
        <row r="2237">
          <cell r="C2237">
            <v>1</v>
          </cell>
          <cell r="D2237" t="str">
            <v>200604Y4D</v>
          </cell>
        </row>
        <row r="2238">
          <cell r="C2238">
            <v>2</v>
          </cell>
          <cell r="D2238" t="str">
            <v>200604Y5D</v>
          </cell>
        </row>
        <row r="2239">
          <cell r="C2239">
            <v>0</v>
          </cell>
          <cell r="D2239" t="str">
            <v>200604Y7D</v>
          </cell>
        </row>
        <row r="2240">
          <cell r="C2240">
            <v>9</v>
          </cell>
          <cell r="D2240" t="str">
            <v>200604Y1L</v>
          </cell>
        </row>
        <row r="2241">
          <cell r="C2241">
            <v>4</v>
          </cell>
          <cell r="D2241" t="str">
            <v>200604Y2L</v>
          </cell>
        </row>
        <row r="2242">
          <cell r="C2242">
            <v>57460</v>
          </cell>
          <cell r="D2242" t="str">
            <v>200605301</v>
          </cell>
        </row>
        <row r="2243">
          <cell r="C2243">
            <v>14</v>
          </cell>
          <cell r="D2243" t="str">
            <v>200605601</v>
          </cell>
        </row>
        <row r="2244">
          <cell r="C2244">
            <v>154</v>
          </cell>
          <cell r="D2244" t="str">
            <v>200605701</v>
          </cell>
        </row>
        <row r="2245">
          <cell r="C2245">
            <v>2883</v>
          </cell>
          <cell r="D2245" t="str">
            <v>200605801</v>
          </cell>
        </row>
        <row r="2246">
          <cell r="C2246">
            <v>6094</v>
          </cell>
          <cell r="D2246" t="str">
            <v>200605102</v>
          </cell>
        </row>
        <row r="2247">
          <cell r="C2247">
            <v>16</v>
          </cell>
          <cell r="D2247" t="str">
            <v>200605202</v>
          </cell>
        </row>
        <row r="2248">
          <cell r="C2248">
            <v>140</v>
          </cell>
          <cell r="D2248" t="str">
            <v>200605302</v>
          </cell>
        </row>
        <row r="2249">
          <cell r="C2249">
            <v>211</v>
          </cell>
          <cell r="D2249" t="str">
            <v>200605402</v>
          </cell>
        </row>
        <row r="2250">
          <cell r="C2250">
            <v>57</v>
          </cell>
          <cell r="D2250" t="str">
            <v>200605502</v>
          </cell>
        </row>
        <row r="2251">
          <cell r="C2251">
            <v>8</v>
          </cell>
          <cell r="D2251" t="str">
            <v>200605602</v>
          </cell>
        </row>
        <row r="2252">
          <cell r="C2252">
            <v>13</v>
          </cell>
          <cell r="D2252" t="str">
            <v>200605702</v>
          </cell>
        </row>
        <row r="2253">
          <cell r="C2253">
            <v>761</v>
          </cell>
          <cell r="D2253" t="str">
            <v>200605802</v>
          </cell>
        </row>
        <row r="2254">
          <cell r="C2254">
            <v>962</v>
          </cell>
          <cell r="D2254" t="str">
            <v>200605902</v>
          </cell>
        </row>
        <row r="2255">
          <cell r="C2255">
            <v>1</v>
          </cell>
          <cell r="D2255" t="str">
            <v>200605142</v>
          </cell>
        </row>
        <row r="2256">
          <cell r="C2256">
            <v>0</v>
          </cell>
          <cell r="D2256" t="str">
            <v>200605242</v>
          </cell>
        </row>
        <row r="2257">
          <cell r="C2257">
            <v>1</v>
          </cell>
          <cell r="D2257" t="str">
            <v>200605342</v>
          </cell>
        </row>
        <row r="2258">
          <cell r="C2258">
            <v>3</v>
          </cell>
          <cell r="D2258" t="str">
            <v>200605542</v>
          </cell>
        </row>
        <row r="2259">
          <cell r="C2259">
            <v>1</v>
          </cell>
          <cell r="D2259" t="str">
            <v>200605642</v>
          </cell>
        </row>
        <row r="2260">
          <cell r="C2260">
            <v>0</v>
          </cell>
          <cell r="D2260" t="str">
            <v>200605742</v>
          </cell>
        </row>
        <row r="2261">
          <cell r="C2261">
            <v>18</v>
          </cell>
          <cell r="D2261" t="str">
            <v>200605203</v>
          </cell>
        </row>
        <row r="2262">
          <cell r="C2262">
            <v>27</v>
          </cell>
          <cell r="D2262" t="str">
            <v>200605104</v>
          </cell>
        </row>
        <row r="2263">
          <cell r="C2263">
            <v>290</v>
          </cell>
          <cell r="D2263" t="str">
            <v>200605305</v>
          </cell>
        </row>
        <row r="2264">
          <cell r="C2264">
            <v>1770</v>
          </cell>
          <cell r="D2264" t="str">
            <v>200605505</v>
          </cell>
        </row>
        <row r="2265">
          <cell r="C2265">
            <v>582</v>
          </cell>
          <cell r="D2265" t="str">
            <v>200605206</v>
          </cell>
        </row>
        <row r="2266">
          <cell r="C2266">
            <v>119</v>
          </cell>
          <cell r="D2266" t="str">
            <v>200605306</v>
          </cell>
        </row>
        <row r="2267">
          <cell r="C2267">
            <v>74</v>
          </cell>
          <cell r="D2267" t="str">
            <v>200605406</v>
          </cell>
        </row>
        <row r="2268">
          <cell r="C2268">
            <v>17</v>
          </cell>
          <cell r="D2268" t="str">
            <v>200605506</v>
          </cell>
        </row>
        <row r="2269">
          <cell r="C2269">
            <v>20</v>
          </cell>
          <cell r="D2269" t="str">
            <v>200605107</v>
          </cell>
        </row>
        <row r="2270">
          <cell r="C2270">
            <v>0</v>
          </cell>
          <cell r="D2270" t="str">
            <v>200605207</v>
          </cell>
        </row>
        <row r="2271">
          <cell r="C2271">
            <v>3</v>
          </cell>
          <cell r="D2271" t="str">
            <v>200605407</v>
          </cell>
        </row>
        <row r="2272">
          <cell r="C2272">
            <v>5</v>
          </cell>
          <cell r="D2272" t="str">
            <v>200605Y1D</v>
          </cell>
        </row>
        <row r="2273">
          <cell r="C2273">
            <v>3</v>
          </cell>
          <cell r="D2273" t="str">
            <v>200605Y3D</v>
          </cell>
        </row>
        <row r="2274">
          <cell r="C2274">
            <v>1</v>
          </cell>
          <cell r="D2274" t="str">
            <v>200605Y4D</v>
          </cell>
        </row>
        <row r="2275">
          <cell r="C2275">
            <v>2</v>
          </cell>
          <cell r="D2275" t="str">
            <v>200605Y5D</v>
          </cell>
        </row>
        <row r="2276">
          <cell r="C2276">
            <v>0</v>
          </cell>
          <cell r="D2276" t="str">
            <v>200605Y7D</v>
          </cell>
        </row>
        <row r="2277">
          <cell r="C2277">
            <v>9</v>
          </cell>
          <cell r="D2277" t="str">
            <v>200605Y1L</v>
          </cell>
        </row>
        <row r="2278">
          <cell r="C2278">
            <v>4</v>
          </cell>
          <cell r="D2278" t="str">
            <v>200605Y2L</v>
          </cell>
        </row>
        <row r="2279">
          <cell r="C2279">
            <v>57431</v>
          </cell>
          <cell r="D2279" t="str">
            <v>200606301</v>
          </cell>
        </row>
        <row r="2280">
          <cell r="C2280">
            <v>14</v>
          </cell>
          <cell r="D2280" t="str">
            <v>200606601</v>
          </cell>
        </row>
        <row r="2281">
          <cell r="C2281">
            <v>154</v>
          </cell>
          <cell r="D2281" t="str">
            <v>200606701</v>
          </cell>
        </row>
        <row r="2282">
          <cell r="C2282">
            <v>2878</v>
          </cell>
          <cell r="D2282" t="str">
            <v>200606801</v>
          </cell>
        </row>
        <row r="2283">
          <cell r="C2283">
            <v>8</v>
          </cell>
          <cell r="D2283" t="str">
            <v>200606G3E</v>
          </cell>
        </row>
        <row r="2284">
          <cell r="C2284">
            <v>0</v>
          </cell>
          <cell r="D2284" t="str">
            <v>200606G6E</v>
          </cell>
        </row>
        <row r="2285">
          <cell r="C2285">
            <v>0</v>
          </cell>
          <cell r="D2285" t="str">
            <v>200606G7E</v>
          </cell>
        </row>
        <row r="2286">
          <cell r="C2286">
            <v>1</v>
          </cell>
          <cell r="D2286" t="str">
            <v>200606G8E</v>
          </cell>
        </row>
        <row r="2287">
          <cell r="C2287">
            <v>6115</v>
          </cell>
          <cell r="D2287" t="str">
            <v>200606102</v>
          </cell>
        </row>
        <row r="2288">
          <cell r="C2288">
            <v>17</v>
          </cell>
          <cell r="D2288" t="str">
            <v>200606202</v>
          </cell>
        </row>
        <row r="2289">
          <cell r="C2289">
            <v>138</v>
          </cell>
          <cell r="D2289" t="str">
            <v>200606302</v>
          </cell>
        </row>
        <row r="2290">
          <cell r="C2290">
            <v>211</v>
          </cell>
          <cell r="D2290" t="str">
            <v>200606402</v>
          </cell>
        </row>
        <row r="2291">
          <cell r="C2291">
            <v>55</v>
          </cell>
          <cell r="D2291" t="str">
            <v>200606502</v>
          </cell>
        </row>
        <row r="2292">
          <cell r="C2292">
            <v>8</v>
          </cell>
          <cell r="D2292" t="str">
            <v>200606602</v>
          </cell>
        </row>
        <row r="2293">
          <cell r="C2293">
            <v>13</v>
          </cell>
          <cell r="D2293" t="str">
            <v>200606702</v>
          </cell>
        </row>
        <row r="2294">
          <cell r="C2294">
            <v>761</v>
          </cell>
          <cell r="D2294" t="str">
            <v>200606802</v>
          </cell>
        </row>
        <row r="2295">
          <cell r="C2295">
            <v>945</v>
          </cell>
          <cell r="D2295" t="str">
            <v>200606902</v>
          </cell>
        </row>
        <row r="2296">
          <cell r="C2296">
            <v>3</v>
          </cell>
          <cell r="D2296" t="str">
            <v>200606142</v>
          </cell>
        </row>
        <row r="2297">
          <cell r="C2297">
            <v>0</v>
          </cell>
          <cell r="D2297" t="str">
            <v>200606242</v>
          </cell>
        </row>
        <row r="2298">
          <cell r="C2298">
            <v>3</v>
          </cell>
          <cell r="D2298" t="str">
            <v>200606342</v>
          </cell>
        </row>
        <row r="2299">
          <cell r="C2299">
            <v>5</v>
          </cell>
          <cell r="D2299" t="str">
            <v>200606542</v>
          </cell>
        </row>
        <row r="2300">
          <cell r="C2300">
            <v>1</v>
          </cell>
          <cell r="D2300" t="str">
            <v>200606642</v>
          </cell>
        </row>
        <row r="2301">
          <cell r="C2301">
            <v>0</v>
          </cell>
          <cell r="D2301" t="str">
            <v>200606742</v>
          </cell>
        </row>
        <row r="2302">
          <cell r="C2302">
            <v>18</v>
          </cell>
          <cell r="D2302" t="str">
            <v>200606203</v>
          </cell>
        </row>
        <row r="2303">
          <cell r="C2303">
            <v>27</v>
          </cell>
          <cell r="D2303" t="str">
            <v>200606104</v>
          </cell>
        </row>
        <row r="2304">
          <cell r="C2304">
            <v>290</v>
          </cell>
          <cell r="D2304" t="str">
            <v>200606305</v>
          </cell>
        </row>
        <row r="2305">
          <cell r="C2305">
            <v>1770</v>
          </cell>
          <cell r="D2305" t="str">
            <v>200606505</v>
          </cell>
        </row>
        <row r="2306">
          <cell r="C2306">
            <v>0</v>
          </cell>
          <cell r="D2306" t="str">
            <v>200606G3G</v>
          </cell>
        </row>
        <row r="2307">
          <cell r="C2307">
            <v>2</v>
          </cell>
          <cell r="D2307" t="str">
            <v>200606G5G</v>
          </cell>
        </row>
        <row r="2308">
          <cell r="C2308">
            <v>581</v>
          </cell>
          <cell r="D2308" t="str">
            <v>200606206</v>
          </cell>
        </row>
        <row r="2309">
          <cell r="C2309">
            <v>119</v>
          </cell>
          <cell r="D2309" t="str">
            <v>200606306</v>
          </cell>
        </row>
        <row r="2310">
          <cell r="C2310">
            <v>73</v>
          </cell>
          <cell r="D2310" t="str">
            <v>200606406</v>
          </cell>
        </row>
        <row r="2311">
          <cell r="C2311">
            <v>17</v>
          </cell>
          <cell r="D2311" t="str">
            <v>200606506</v>
          </cell>
        </row>
        <row r="2312">
          <cell r="C2312">
            <v>20</v>
          </cell>
          <cell r="D2312" t="str">
            <v>200606107</v>
          </cell>
        </row>
        <row r="2313">
          <cell r="C2313">
            <v>0</v>
          </cell>
          <cell r="D2313" t="str">
            <v>200606207</v>
          </cell>
        </row>
        <row r="2314">
          <cell r="C2314">
            <v>3</v>
          </cell>
          <cell r="D2314" t="str">
            <v>200606407</v>
          </cell>
        </row>
        <row r="2315">
          <cell r="C2315">
            <v>5</v>
          </cell>
          <cell r="D2315" t="str">
            <v>200606Y1D</v>
          </cell>
        </row>
        <row r="2316">
          <cell r="C2316">
            <v>3</v>
          </cell>
          <cell r="D2316" t="str">
            <v>200606Y3D</v>
          </cell>
        </row>
        <row r="2317">
          <cell r="C2317">
            <v>1</v>
          </cell>
          <cell r="D2317" t="str">
            <v>200606Y4D</v>
          </cell>
        </row>
        <row r="2318">
          <cell r="C2318">
            <v>2</v>
          </cell>
          <cell r="D2318" t="str">
            <v>200606Y5D</v>
          </cell>
        </row>
        <row r="2319">
          <cell r="C2319">
            <v>0</v>
          </cell>
          <cell r="D2319" t="str">
            <v>200606Y7D</v>
          </cell>
        </row>
        <row r="2320">
          <cell r="C2320">
            <v>9</v>
          </cell>
          <cell r="D2320" t="str">
            <v>200606Y1L</v>
          </cell>
        </row>
        <row r="2321">
          <cell r="C2321">
            <v>4</v>
          </cell>
          <cell r="D2321" t="str">
            <v>200606Y2L</v>
          </cell>
        </row>
        <row r="2322">
          <cell r="C2322">
            <v>57439</v>
          </cell>
          <cell r="D2322" t="str">
            <v>200607301</v>
          </cell>
        </row>
        <row r="2323">
          <cell r="C2323">
            <v>14</v>
          </cell>
          <cell r="D2323" t="str">
            <v>200607601</v>
          </cell>
        </row>
        <row r="2324">
          <cell r="C2324">
            <v>153</v>
          </cell>
          <cell r="D2324" t="str">
            <v>200607701</v>
          </cell>
        </row>
        <row r="2325">
          <cell r="C2325">
            <v>2877</v>
          </cell>
          <cell r="D2325" t="str">
            <v>200607801</v>
          </cell>
        </row>
        <row r="2326">
          <cell r="C2326">
            <v>18</v>
          </cell>
          <cell r="D2326" t="str">
            <v>200607G3E</v>
          </cell>
        </row>
        <row r="2327">
          <cell r="C2327">
            <v>0</v>
          </cell>
          <cell r="D2327" t="str">
            <v>200607G6E</v>
          </cell>
        </row>
        <row r="2328">
          <cell r="C2328">
            <v>0</v>
          </cell>
          <cell r="D2328" t="str">
            <v>200607G7E</v>
          </cell>
        </row>
        <row r="2329">
          <cell r="C2329">
            <v>1</v>
          </cell>
          <cell r="D2329" t="str">
            <v>200607G8E</v>
          </cell>
        </row>
        <row r="2330">
          <cell r="C2330">
            <v>6128</v>
          </cell>
          <cell r="D2330" t="str">
            <v>200607102</v>
          </cell>
        </row>
        <row r="2331">
          <cell r="C2331">
            <v>17</v>
          </cell>
          <cell r="D2331" t="str">
            <v>200607202</v>
          </cell>
        </row>
        <row r="2332">
          <cell r="C2332">
            <v>140</v>
          </cell>
          <cell r="D2332" t="str">
            <v>200607302</v>
          </cell>
        </row>
        <row r="2333">
          <cell r="C2333">
            <v>211</v>
          </cell>
          <cell r="D2333" t="str">
            <v>200607402</v>
          </cell>
        </row>
        <row r="2334">
          <cell r="C2334">
            <v>54</v>
          </cell>
          <cell r="D2334" t="str">
            <v>200607502</v>
          </cell>
        </row>
        <row r="2335">
          <cell r="C2335">
            <v>8</v>
          </cell>
          <cell r="D2335" t="str">
            <v>200607602</v>
          </cell>
        </row>
        <row r="2336">
          <cell r="C2336">
            <v>13</v>
          </cell>
          <cell r="D2336" t="str">
            <v>200607702</v>
          </cell>
        </row>
        <row r="2337">
          <cell r="C2337">
            <v>761</v>
          </cell>
          <cell r="D2337" t="str">
            <v>200607802</v>
          </cell>
        </row>
        <row r="2338">
          <cell r="C2338">
            <v>925</v>
          </cell>
          <cell r="D2338" t="str">
            <v>200607902</v>
          </cell>
        </row>
        <row r="2339">
          <cell r="C2339">
            <v>3</v>
          </cell>
          <cell r="D2339" t="str">
            <v>200607142</v>
          </cell>
        </row>
        <row r="2340">
          <cell r="C2340">
            <v>0</v>
          </cell>
          <cell r="D2340" t="str">
            <v>200607242</v>
          </cell>
        </row>
        <row r="2341">
          <cell r="C2341">
            <v>4</v>
          </cell>
          <cell r="D2341" t="str">
            <v>200607342</v>
          </cell>
        </row>
        <row r="2342">
          <cell r="C2342">
            <v>5</v>
          </cell>
          <cell r="D2342" t="str">
            <v>200607542</v>
          </cell>
        </row>
        <row r="2343">
          <cell r="C2343">
            <v>1</v>
          </cell>
          <cell r="D2343" t="str">
            <v>200607642</v>
          </cell>
        </row>
        <row r="2344">
          <cell r="C2344">
            <v>0</v>
          </cell>
          <cell r="D2344" t="str">
            <v>200607742</v>
          </cell>
        </row>
        <row r="2345">
          <cell r="C2345">
            <v>18</v>
          </cell>
          <cell r="D2345" t="str">
            <v>200607203</v>
          </cell>
        </row>
        <row r="2346">
          <cell r="C2346">
            <v>27</v>
          </cell>
          <cell r="D2346" t="str">
            <v>200607104</v>
          </cell>
        </row>
        <row r="2347">
          <cell r="C2347">
            <v>289</v>
          </cell>
          <cell r="D2347" t="str">
            <v>200607305</v>
          </cell>
        </row>
        <row r="2348">
          <cell r="C2348">
            <v>1770</v>
          </cell>
          <cell r="D2348" t="str">
            <v>200607505</v>
          </cell>
        </row>
        <row r="2349">
          <cell r="C2349">
            <v>0</v>
          </cell>
          <cell r="D2349" t="str">
            <v>200607G3G</v>
          </cell>
        </row>
        <row r="2350">
          <cell r="C2350">
            <v>2</v>
          </cell>
          <cell r="D2350" t="str">
            <v>200607G5G</v>
          </cell>
        </row>
        <row r="2351">
          <cell r="C2351">
            <v>583</v>
          </cell>
          <cell r="D2351" t="str">
            <v>200607206</v>
          </cell>
        </row>
        <row r="2352">
          <cell r="C2352">
            <v>119</v>
          </cell>
          <cell r="D2352" t="str">
            <v>200607306</v>
          </cell>
        </row>
        <row r="2353">
          <cell r="C2353">
            <v>73</v>
          </cell>
          <cell r="D2353" t="str">
            <v>200607406</v>
          </cell>
        </row>
        <row r="2354">
          <cell r="C2354">
            <v>17</v>
          </cell>
          <cell r="D2354" t="str">
            <v>200607506</v>
          </cell>
        </row>
        <row r="2355">
          <cell r="C2355">
            <v>20</v>
          </cell>
          <cell r="D2355" t="str">
            <v>200607107</v>
          </cell>
        </row>
        <row r="2356">
          <cell r="C2356">
            <v>0</v>
          </cell>
          <cell r="D2356" t="str">
            <v>200607207</v>
          </cell>
        </row>
        <row r="2357">
          <cell r="C2357">
            <v>3</v>
          </cell>
          <cell r="D2357" t="str">
            <v>200607407</v>
          </cell>
        </row>
        <row r="2358">
          <cell r="C2358">
            <v>5</v>
          </cell>
          <cell r="D2358" t="str">
            <v>200607Y1D</v>
          </cell>
        </row>
        <row r="2359">
          <cell r="C2359">
            <v>2</v>
          </cell>
          <cell r="D2359" t="str">
            <v>200607Y3D</v>
          </cell>
        </row>
        <row r="2360">
          <cell r="C2360">
            <v>1</v>
          </cell>
          <cell r="D2360" t="str">
            <v>200607Y4D</v>
          </cell>
        </row>
        <row r="2361">
          <cell r="C2361">
            <v>2</v>
          </cell>
          <cell r="D2361" t="str">
            <v>200607Y5D</v>
          </cell>
        </row>
        <row r="2362">
          <cell r="C2362">
            <v>0</v>
          </cell>
          <cell r="D2362" t="str">
            <v>200607Y7D</v>
          </cell>
        </row>
        <row r="2363">
          <cell r="C2363">
            <v>9</v>
          </cell>
          <cell r="D2363" t="str">
            <v>200607Y1L</v>
          </cell>
        </row>
        <row r="2364">
          <cell r="C2364">
            <v>4</v>
          </cell>
          <cell r="D2364" t="str">
            <v>200607Y2L</v>
          </cell>
        </row>
        <row r="2365">
          <cell r="C2365">
            <v>57436</v>
          </cell>
          <cell r="D2365" t="str">
            <v>200608301</v>
          </cell>
        </row>
        <row r="2366">
          <cell r="C2366">
            <v>14</v>
          </cell>
          <cell r="D2366" t="str">
            <v>200608601</v>
          </cell>
        </row>
        <row r="2367">
          <cell r="C2367">
            <v>153</v>
          </cell>
          <cell r="D2367" t="str">
            <v>200608701</v>
          </cell>
        </row>
        <row r="2368">
          <cell r="C2368">
            <v>2877</v>
          </cell>
          <cell r="D2368" t="str">
            <v>200608801</v>
          </cell>
        </row>
        <row r="2369">
          <cell r="C2369">
            <v>36</v>
          </cell>
          <cell r="D2369" t="str">
            <v>200608G3E</v>
          </cell>
        </row>
        <row r="2370">
          <cell r="C2370">
            <v>0</v>
          </cell>
          <cell r="D2370" t="str">
            <v>200608G6E</v>
          </cell>
        </row>
        <row r="2371">
          <cell r="C2371">
            <v>0</v>
          </cell>
          <cell r="D2371" t="str">
            <v>200608G7E</v>
          </cell>
        </row>
        <row r="2372">
          <cell r="C2372">
            <v>1</v>
          </cell>
          <cell r="D2372" t="str">
            <v>200608G8E</v>
          </cell>
        </row>
        <row r="2373">
          <cell r="C2373">
            <v>6137</v>
          </cell>
          <cell r="D2373" t="str">
            <v>200608102</v>
          </cell>
        </row>
        <row r="2374">
          <cell r="C2374">
            <v>17</v>
          </cell>
          <cell r="D2374" t="str">
            <v>200608202</v>
          </cell>
        </row>
        <row r="2375">
          <cell r="C2375">
            <v>140</v>
          </cell>
          <cell r="D2375" t="str">
            <v>200608302</v>
          </cell>
        </row>
        <row r="2376">
          <cell r="C2376">
            <v>211</v>
          </cell>
          <cell r="D2376" t="str">
            <v>200608402</v>
          </cell>
        </row>
        <row r="2377">
          <cell r="C2377">
            <v>55</v>
          </cell>
          <cell r="D2377" t="str">
            <v>200608502</v>
          </cell>
        </row>
        <row r="2378">
          <cell r="C2378">
            <v>8</v>
          </cell>
          <cell r="D2378" t="str">
            <v>200608602</v>
          </cell>
        </row>
        <row r="2379">
          <cell r="C2379">
            <v>13</v>
          </cell>
          <cell r="D2379" t="str">
            <v>200608702</v>
          </cell>
        </row>
        <row r="2380">
          <cell r="C2380">
            <v>761</v>
          </cell>
          <cell r="D2380" t="str">
            <v>200608802</v>
          </cell>
        </row>
        <row r="2381">
          <cell r="C2381">
            <v>903</v>
          </cell>
          <cell r="D2381" t="str">
            <v>200608902</v>
          </cell>
        </row>
        <row r="2382">
          <cell r="C2382">
            <v>3</v>
          </cell>
          <cell r="D2382" t="str">
            <v>200608142</v>
          </cell>
        </row>
        <row r="2383">
          <cell r="C2383">
            <v>0</v>
          </cell>
          <cell r="D2383" t="str">
            <v>200608242</v>
          </cell>
        </row>
        <row r="2384">
          <cell r="C2384">
            <v>4</v>
          </cell>
          <cell r="D2384" t="str">
            <v>200608342</v>
          </cell>
        </row>
        <row r="2385">
          <cell r="C2385">
            <v>5</v>
          </cell>
          <cell r="D2385" t="str">
            <v>200608542</v>
          </cell>
        </row>
        <row r="2386">
          <cell r="C2386">
            <v>1</v>
          </cell>
          <cell r="D2386" t="str">
            <v>200608642</v>
          </cell>
        </row>
        <row r="2387">
          <cell r="C2387">
            <v>0</v>
          </cell>
          <cell r="D2387" t="str">
            <v>200608742</v>
          </cell>
        </row>
        <row r="2388">
          <cell r="C2388">
            <v>18</v>
          </cell>
          <cell r="D2388" t="str">
            <v>200608203</v>
          </cell>
        </row>
        <row r="2389">
          <cell r="C2389">
            <v>27</v>
          </cell>
          <cell r="D2389" t="str">
            <v>200608104</v>
          </cell>
        </row>
        <row r="2390">
          <cell r="C2390">
            <v>288</v>
          </cell>
          <cell r="D2390" t="str">
            <v>200608305</v>
          </cell>
        </row>
        <row r="2391">
          <cell r="C2391">
            <v>1773</v>
          </cell>
          <cell r="D2391" t="str">
            <v>200608505</v>
          </cell>
        </row>
        <row r="2392">
          <cell r="C2392">
            <v>1</v>
          </cell>
          <cell r="D2392" t="str">
            <v>200608G3G</v>
          </cell>
        </row>
        <row r="2393">
          <cell r="C2393">
            <v>2</v>
          </cell>
          <cell r="D2393" t="str">
            <v>200608G5G</v>
          </cell>
        </row>
        <row r="2394">
          <cell r="C2394">
            <v>582</v>
          </cell>
          <cell r="D2394" t="str">
            <v>200608206</v>
          </cell>
        </row>
        <row r="2395">
          <cell r="C2395">
            <v>117</v>
          </cell>
          <cell r="D2395" t="str">
            <v>200608306</v>
          </cell>
        </row>
        <row r="2396">
          <cell r="C2396">
            <v>73</v>
          </cell>
          <cell r="D2396" t="str">
            <v>200608406</v>
          </cell>
        </row>
        <row r="2397">
          <cell r="C2397">
            <v>17</v>
          </cell>
          <cell r="D2397" t="str">
            <v>200608506</v>
          </cell>
        </row>
        <row r="2398">
          <cell r="C2398">
            <v>19</v>
          </cell>
          <cell r="D2398" t="str">
            <v>200608107</v>
          </cell>
        </row>
        <row r="2399">
          <cell r="C2399">
            <v>0</v>
          </cell>
          <cell r="D2399" t="str">
            <v>200608207</v>
          </cell>
        </row>
        <row r="2400">
          <cell r="C2400">
            <v>3</v>
          </cell>
          <cell r="D2400" t="str">
            <v>200608407</v>
          </cell>
        </row>
        <row r="2401">
          <cell r="C2401">
            <v>5</v>
          </cell>
          <cell r="D2401" t="str">
            <v>200608Y1D</v>
          </cell>
        </row>
        <row r="2402">
          <cell r="C2402">
            <v>2</v>
          </cell>
          <cell r="D2402" t="str">
            <v>200608Y3D</v>
          </cell>
        </row>
        <row r="2403">
          <cell r="C2403">
            <v>1</v>
          </cell>
          <cell r="D2403" t="str">
            <v>200608Y4D</v>
          </cell>
        </row>
        <row r="2404">
          <cell r="C2404">
            <v>2</v>
          </cell>
          <cell r="D2404" t="str">
            <v>200608Y5D</v>
          </cell>
        </row>
        <row r="2405">
          <cell r="C2405">
            <v>0</v>
          </cell>
          <cell r="D2405" t="str">
            <v>200608Y7D</v>
          </cell>
        </row>
        <row r="2406">
          <cell r="C2406">
            <v>9</v>
          </cell>
          <cell r="D2406" t="str">
            <v>200608Y1L</v>
          </cell>
        </row>
        <row r="2407">
          <cell r="C2407">
            <v>4</v>
          </cell>
          <cell r="D2407" t="str">
            <v>200608Y2L</v>
          </cell>
        </row>
        <row r="2408">
          <cell r="C2408">
            <v>57466</v>
          </cell>
          <cell r="D2408" t="str">
            <v>200609301</v>
          </cell>
        </row>
        <row r="2409">
          <cell r="C2409">
            <v>14</v>
          </cell>
          <cell r="D2409" t="str">
            <v>200609601</v>
          </cell>
        </row>
        <row r="2410">
          <cell r="C2410">
            <v>150</v>
          </cell>
          <cell r="D2410" t="str">
            <v>200609701</v>
          </cell>
        </row>
        <row r="2411">
          <cell r="C2411">
            <v>2876</v>
          </cell>
          <cell r="D2411" t="str">
            <v>200609801</v>
          </cell>
        </row>
        <row r="2412">
          <cell r="C2412">
            <v>42</v>
          </cell>
          <cell r="D2412" t="str">
            <v>200609G3E</v>
          </cell>
        </row>
        <row r="2413">
          <cell r="C2413">
            <v>0</v>
          </cell>
          <cell r="D2413" t="str">
            <v>200609G6E</v>
          </cell>
        </row>
        <row r="2414">
          <cell r="C2414">
            <v>0</v>
          </cell>
          <cell r="D2414" t="str">
            <v>200609G7E</v>
          </cell>
        </row>
        <row r="2415">
          <cell r="C2415">
            <v>0</v>
          </cell>
          <cell r="D2415" t="str">
            <v>200609G8E</v>
          </cell>
        </row>
        <row r="2416">
          <cell r="C2416">
            <v>6145</v>
          </cell>
          <cell r="D2416" t="str">
            <v>200609102</v>
          </cell>
        </row>
        <row r="2417">
          <cell r="C2417">
            <v>17</v>
          </cell>
          <cell r="D2417" t="str">
            <v>200609202</v>
          </cell>
        </row>
        <row r="2418">
          <cell r="C2418">
            <v>140</v>
          </cell>
          <cell r="D2418" t="str">
            <v>200609302</v>
          </cell>
        </row>
        <row r="2419">
          <cell r="C2419">
            <v>211</v>
          </cell>
          <cell r="D2419" t="str">
            <v>200609402</v>
          </cell>
        </row>
        <row r="2420">
          <cell r="C2420">
            <v>55</v>
          </cell>
          <cell r="D2420" t="str">
            <v>200609502</v>
          </cell>
        </row>
        <row r="2421">
          <cell r="C2421">
            <v>8</v>
          </cell>
          <cell r="D2421" t="str">
            <v>200609602</v>
          </cell>
        </row>
        <row r="2422">
          <cell r="C2422">
            <v>13</v>
          </cell>
          <cell r="D2422" t="str">
            <v>200609702</v>
          </cell>
        </row>
        <row r="2423">
          <cell r="C2423">
            <v>760</v>
          </cell>
          <cell r="D2423" t="str">
            <v>200609802</v>
          </cell>
        </row>
        <row r="2424">
          <cell r="C2424">
            <v>892</v>
          </cell>
          <cell r="D2424" t="str">
            <v>200609902</v>
          </cell>
        </row>
        <row r="2425">
          <cell r="C2425">
            <v>3</v>
          </cell>
          <cell r="D2425" t="str">
            <v>200609142</v>
          </cell>
        </row>
        <row r="2426">
          <cell r="C2426">
            <v>0</v>
          </cell>
          <cell r="D2426" t="str">
            <v>200609242</v>
          </cell>
        </row>
        <row r="2427">
          <cell r="C2427">
            <v>4</v>
          </cell>
          <cell r="D2427" t="str">
            <v>200609342</v>
          </cell>
        </row>
        <row r="2428">
          <cell r="C2428">
            <v>5</v>
          </cell>
          <cell r="D2428" t="str">
            <v>200609542</v>
          </cell>
        </row>
        <row r="2429">
          <cell r="C2429">
            <v>1</v>
          </cell>
          <cell r="D2429" t="str">
            <v>200609642</v>
          </cell>
        </row>
        <row r="2430">
          <cell r="C2430">
            <v>0</v>
          </cell>
          <cell r="D2430" t="str">
            <v>200609742</v>
          </cell>
        </row>
        <row r="2431">
          <cell r="C2431">
            <v>18</v>
          </cell>
          <cell r="D2431" t="str">
            <v>200609203</v>
          </cell>
        </row>
        <row r="2432">
          <cell r="C2432">
            <v>27</v>
          </cell>
          <cell r="D2432" t="str">
            <v>200609104</v>
          </cell>
        </row>
        <row r="2433">
          <cell r="C2433">
            <v>286</v>
          </cell>
          <cell r="D2433" t="str">
            <v>200609305</v>
          </cell>
        </row>
        <row r="2434">
          <cell r="C2434">
            <v>1771</v>
          </cell>
          <cell r="D2434" t="str">
            <v>200609505</v>
          </cell>
        </row>
        <row r="2435">
          <cell r="C2435">
            <v>1</v>
          </cell>
          <cell r="D2435" t="str">
            <v>200609G3G</v>
          </cell>
        </row>
        <row r="2436">
          <cell r="C2436">
            <v>2</v>
          </cell>
          <cell r="D2436" t="str">
            <v>200609G5G</v>
          </cell>
        </row>
        <row r="2437">
          <cell r="C2437">
            <v>582</v>
          </cell>
          <cell r="D2437" t="str">
            <v>200609206</v>
          </cell>
        </row>
        <row r="2438">
          <cell r="C2438">
            <v>117</v>
          </cell>
          <cell r="D2438" t="str">
            <v>200609306</v>
          </cell>
        </row>
        <row r="2439">
          <cell r="C2439">
            <v>73</v>
          </cell>
          <cell r="D2439" t="str">
            <v>200609406</v>
          </cell>
        </row>
        <row r="2440">
          <cell r="C2440">
            <v>17</v>
          </cell>
          <cell r="D2440" t="str">
            <v>200609506</v>
          </cell>
        </row>
        <row r="2441">
          <cell r="C2441">
            <v>19</v>
          </cell>
          <cell r="D2441" t="str">
            <v>200609107</v>
          </cell>
        </row>
        <row r="2442">
          <cell r="C2442">
            <v>0</v>
          </cell>
          <cell r="D2442" t="str">
            <v>200609207</v>
          </cell>
        </row>
        <row r="2443">
          <cell r="C2443">
            <v>3</v>
          </cell>
          <cell r="D2443" t="str">
            <v>200609407</v>
          </cell>
        </row>
        <row r="2444">
          <cell r="C2444">
            <v>5</v>
          </cell>
          <cell r="D2444" t="str">
            <v>200609Y1D</v>
          </cell>
        </row>
        <row r="2445">
          <cell r="C2445">
            <v>2</v>
          </cell>
          <cell r="D2445" t="str">
            <v>200609Y3D</v>
          </cell>
        </row>
        <row r="2446">
          <cell r="C2446">
            <v>1</v>
          </cell>
          <cell r="D2446" t="str">
            <v>200609Y4D</v>
          </cell>
        </row>
        <row r="2447">
          <cell r="C2447">
            <v>2</v>
          </cell>
          <cell r="D2447" t="str">
            <v>200609Y5D</v>
          </cell>
        </row>
        <row r="2448">
          <cell r="C2448">
            <v>0</v>
          </cell>
          <cell r="D2448" t="str">
            <v>200609Y7D</v>
          </cell>
        </row>
        <row r="2449">
          <cell r="C2449">
            <v>9</v>
          </cell>
          <cell r="D2449" t="str">
            <v>200609Y1L</v>
          </cell>
        </row>
        <row r="2450">
          <cell r="C2450">
            <v>4</v>
          </cell>
          <cell r="D2450" t="str">
            <v>200609Y2L</v>
          </cell>
        </row>
        <row r="2451">
          <cell r="C2451">
            <v>57526</v>
          </cell>
          <cell r="D2451" t="str">
            <v>200610301</v>
          </cell>
        </row>
        <row r="2452">
          <cell r="C2452">
            <v>14</v>
          </cell>
          <cell r="D2452" t="str">
            <v>200610601</v>
          </cell>
        </row>
        <row r="2453">
          <cell r="C2453">
            <v>149</v>
          </cell>
          <cell r="D2453" t="str">
            <v>200610701</v>
          </cell>
        </row>
        <row r="2454">
          <cell r="C2454">
            <v>2873</v>
          </cell>
          <cell r="D2454" t="str">
            <v>200610801</v>
          </cell>
        </row>
        <row r="2455">
          <cell r="C2455">
            <v>43</v>
          </cell>
          <cell r="D2455" t="str">
            <v>200610G3E</v>
          </cell>
        </row>
        <row r="2456">
          <cell r="C2456">
            <v>0</v>
          </cell>
          <cell r="D2456" t="str">
            <v>200610G6E</v>
          </cell>
        </row>
        <row r="2457">
          <cell r="C2457">
            <v>0</v>
          </cell>
          <cell r="D2457" t="str">
            <v>200610G7E</v>
          </cell>
        </row>
        <row r="2458">
          <cell r="C2458">
            <v>0</v>
          </cell>
          <cell r="D2458" t="str">
            <v>200610G8E</v>
          </cell>
        </row>
        <row r="2459">
          <cell r="C2459">
            <v>6161</v>
          </cell>
          <cell r="D2459" t="str">
            <v>200610102</v>
          </cell>
        </row>
        <row r="2460">
          <cell r="C2460">
            <v>17</v>
          </cell>
          <cell r="D2460" t="str">
            <v>200610202</v>
          </cell>
        </row>
        <row r="2461">
          <cell r="C2461">
            <v>140</v>
          </cell>
          <cell r="D2461" t="str">
            <v>200610302</v>
          </cell>
        </row>
        <row r="2462">
          <cell r="C2462">
            <v>211</v>
          </cell>
          <cell r="D2462" t="str">
            <v>200610402</v>
          </cell>
        </row>
        <row r="2463">
          <cell r="C2463">
            <v>55</v>
          </cell>
          <cell r="D2463" t="str">
            <v>200610502</v>
          </cell>
        </row>
        <row r="2464">
          <cell r="C2464">
            <v>8</v>
          </cell>
          <cell r="D2464" t="str">
            <v>200610602</v>
          </cell>
        </row>
        <row r="2465">
          <cell r="C2465">
            <v>13</v>
          </cell>
          <cell r="D2465" t="str">
            <v>200610702</v>
          </cell>
        </row>
        <row r="2466">
          <cell r="C2466">
            <v>759</v>
          </cell>
          <cell r="D2466" t="str">
            <v>200610802</v>
          </cell>
        </row>
        <row r="2467">
          <cell r="C2467">
            <v>873</v>
          </cell>
          <cell r="D2467" t="str">
            <v>200610902</v>
          </cell>
        </row>
        <row r="2468">
          <cell r="C2468">
            <v>3</v>
          </cell>
          <cell r="D2468" t="str">
            <v>200610142</v>
          </cell>
        </row>
        <row r="2469">
          <cell r="C2469">
            <v>0</v>
          </cell>
          <cell r="D2469" t="str">
            <v>200610242</v>
          </cell>
        </row>
        <row r="2470">
          <cell r="C2470">
            <v>4</v>
          </cell>
          <cell r="D2470" t="str">
            <v>200610342</v>
          </cell>
        </row>
        <row r="2471">
          <cell r="C2471">
            <v>5</v>
          </cell>
          <cell r="D2471" t="str">
            <v>200610542</v>
          </cell>
        </row>
        <row r="2472">
          <cell r="C2472">
            <v>1</v>
          </cell>
          <cell r="D2472" t="str">
            <v>200610642</v>
          </cell>
        </row>
        <row r="2473">
          <cell r="C2473">
            <v>0</v>
          </cell>
          <cell r="D2473" t="str">
            <v>200610742</v>
          </cell>
        </row>
        <row r="2474">
          <cell r="C2474">
            <v>18</v>
          </cell>
          <cell r="D2474" t="str">
            <v>200610203</v>
          </cell>
        </row>
        <row r="2475">
          <cell r="C2475">
            <v>27</v>
          </cell>
          <cell r="D2475" t="str">
            <v>200610104</v>
          </cell>
        </row>
        <row r="2476">
          <cell r="C2476">
            <v>284</v>
          </cell>
          <cell r="D2476" t="str">
            <v>200610305</v>
          </cell>
        </row>
        <row r="2477">
          <cell r="C2477">
            <v>1774</v>
          </cell>
          <cell r="D2477" t="str">
            <v>200610505</v>
          </cell>
        </row>
        <row r="2478">
          <cell r="C2478">
            <v>1</v>
          </cell>
          <cell r="D2478" t="str">
            <v>200610G3G</v>
          </cell>
        </row>
        <row r="2479">
          <cell r="C2479">
            <v>2</v>
          </cell>
          <cell r="D2479" t="str">
            <v>200610G5G</v>
          </cell>
        </row>
        <row r="2480">
          <cell r="C2480">
            <v>585</v>
          </cell>
          <cell r="D2480" t="str">
            <v>200610206</v>
          </cell>
        </row>
        <row r="2481">
          <cell r="C2481">
            <v>116</v>
          </cell>
          <cell r="D2481" t="str">
            <v>200610306</v>
          </cell>
        </row>
        <row r="2482">
          <cell r="C2482">
            <v>73</v>
          </cell>
          <cell r="D2482" t="str">
            <v>200610406</v>
          </cell>
        </row>
        <row r="2483">
          <cell r="C2483">
            <v>17</v>
          </cell>
          <cell r="D2483" t="str">
            <v>200610506</v>
          </cell>
        </row>
        <row r="2484">
          <cell r="C2484">
            <v>19</v>
          </cell>
          <cell r="D2484" t="str">
            <v>200610107</v>
          </cell>
        </row>
        <row r="2485">
          <cell r="C2485">
            <v>0</v>
          </cell>
          <cell r="D2485" t="str">
            <v>200610207</v>
          </cell>
        </row>
        <row r="2486">
          <cell r="C2486">
            <v>3</v>
          </cell>
          <cell r="D2486" t="str">
            <v>200610407</v>
          </cell>
        </row>
        <row r="2487">
          <cell r="C2487">
            <v>5</v>
          </cell>
          <cell r="D2487" t="str">
            <v>200610Y1D</v>
          </cell>
        </row>
        <row r="2488">
          <cell r="C2488">
            <v>2</v>
          </cell>
          <cell r="D2488" t="str">
            <v>200610Y3D</v>
          </cell>
        </row>
        <row r="2489">
          <cell r="C2489">
            <v>1</v>
          </cell>
          <cell r="D2489" t="str">
            <v>200610Y4D</v>
          </cell>
        </row>
        <row r="2490">
          <cell r="C2490">
            <v>2</v>
          </cell>
          <cell r="D2490" t="str">
            <v>200610Y5D</v>
          </cell>
        </row>
        <row r="2491">
          <cell r="C2491">
            <v>0</v>
          </cell>
          <cell r="D2491" t="str">
            <v>200610Y7D</v>
          </cell>
        </row>
        <row r="2492">
          <cell r="C2492">
            <v>9</v>
          </cell>
          <cell r="D2492" t="str">
            <v>200610Y1L</v>
          </cell>
        </row>
        <row r="2493">
          <cell r="C2493">
            <v>4</v>
          </cell>
          <cell r="D2493" t="str">
            <v>200610Y2L</v>
          </cell>
        </row>
        <row r="2494">
          <cell r="C2494">
            <v>57563</v>
          </cell>
          <cell r="D2494" t="str">
            <v>200611301</v>
          </cell>
        </row>
        <row r="2495">
          <cell r="C2495">
            <v>14</v>
          </cell>
          <cell r="D2495" t="str">
            <v>200611601</v>
          </cell>
        </row>
        <row r="2496">
          <cell r="C2496">
            <v>149</v>
          </cell>
          <cell r="D2496" t="str">
            <v>200611701</v>
          </cell>
        </row>
        <row r="2497">
          <cell r="C2497">
            <v>2868</v>
          </cell>
          <cell r="D2497" t="str">
            <v>200611801</v>
          </cell>
        </row>
        <row r="2498">
          <cell r="C2498">
            <v>63</v>
          </cell>
          <cell r="D2498" t="str">
            <v>200611G3E</v>
          </cell>
        </row>
        <row r="2499">
          <cell r="C2499">
            <v>0</v>
          </cell>
          <cell r="D2499" t="str">
            <v>200611G6E</v>
          </cell>
        </row>
        <row r="2500">
          <cell r="C2500">
            <v>0</v>
          </cell>
          <cell r="D2500" t="str">
            <v>200611G7E</v>
          </cell>
        </row>
        <row r="2501">
          <cell r="C2501">
            <v>2</v>
          </cell>
          <cell r="D2501" t="str">
            <v>200611G8E</v>
          </cell>
        </row>
        <row r="2502">
          <cell r="C2502">
            <v>6197</v>
          </cell>
          <cell r="D2502" t="str">
            <v>200611102</v>
          </cell>
        </row>
        <row r="2503">
          <cell r="C2503">
            <v>17</v>
          </cell>
          <cell r="D2503" t="str">
            <v>200611202</v>
          </cell>
        </row>
        <row r="2504">
          <cell r="C2504">
            <v>140</v>
          </cell>
          <cell r="D2504" t="str">
            <v>200611302</v>
          </cell>
        </row>
        <row r="2505">
          <cell r="C2505">
            <v>210</v>
          </cell>
          <cell r="D2505" t="str">
            <v>200611402</v>
          </cell>
        </row>
        <row r="2506">
          <cell r="C2506">
            <v>55</v>
          </cell>
          <cell r="D2506" t="str">
            <v>200611502</v>
          </cell>
        </row>
        <row r="2507">
          <cell r="C2507">
            <v>8</v>
          </cell>
          <cell r="D2507" t="str">
            <v>200611602</v>
          </cell>
        </row>
        <row r="2508">
          <cell r="C2508">
            <v>13</v>
          </cell>
          <cell r="D2508" t="str">
            <v>200611702</v>
          </cell>
        </row>
        <row r="2509">
          <cell r="C2509">
            <v>759</v>
          </cell>
          <cell r="D2509" t="str">
            <v>200611802</v>
          </cell>
        </row>
        <row r="2510">
          <cell r="C2510">
            <v>859</v>
          </cell>
          <cell r="D2510" t="str">
            <v>200611902</v>
          </cell>
        </row>
        <row r="2511">
          <cell r="C2511">
            <v>3</v>
          </cell>
          <cell r="D2511" t="str">
            <v>200611142</v>
          </cell>
        </row>
        <row r="2512">
          <cell r="C2512">
            <v>0</v>
          </cell>
          <cell r="D2512" t="str">
            <v>200611242</v>
          </cell>
        </row>
        <row r="2513">
          <cell r="C2513">
            <v>4</v>
          </cell>
          <cell r="D2513" t="str">
            <v>200611342</v>
          </cell>
        </row>
        <row r="2514">
          <cell r="C2514">
            <v>5</v>
          </cell>
          <cell r="D2514" t="str">
            <v>200611542</v>
          </cell>
        </row>
        <row r="2515">
          <cell r="C2515">
            <v>1</v>
          </cell>
          <cell r="D2515" t="str">
            <v>200611642</v>
          </cell>
        </row>
        <row r="2516">
          <cell r="C2516">
            <v>0</v>
          </cell>
          <cell r="D2516" t="str">
            <v>200611742</v>
          </cell>
        </row>
        <row r="2517">
          <cell r="C2517">
            <v>18</v>
          </cell>
          <cell r="D2517" t="str">
            <v>200611203</v>
          </cell>
        </row>
        <row r="2518">
          <cell r="C2518">
            <v>27</v>
          </cell>
          <cell r="D2518" t="str">
            <v>200611104</v>
          </cell>
        </row>
        <row r="2519">
          <cell r="C2519">
            <v>283</v>
          </cell>
          <cell r="D2519" t="str">
            <v>200611305</v>
          </cell>
        </row>
        <row r="2520">
          <cell r="C2520">
            <v>1775</v>
          </cell>
          <cell r="D2520" t="str">
            <v>200611505</v>
          </cell>
        </row>
        <row r="2521">
          <cell r="C2521">
            <v>1</v>
          </cell>
          <cell r="D2521" t="str">
            <v>200611G3G</v>
          </cell>
        </row>
        <row r="2522">
          <cell r="C2522">
            <v>3</v>
          </cell>
          <cell r="D2522" t="str">
            <v>200611G5G</v>
          </cell>
        </row>
        <row r="2523">
          <cell r="C2523">
            <v>584</v>
          </cell>
          <cell r="D2523" t="str">
            <v>200611206</v>
          </cell>
        </row>
        <row r="2524">
          <cell r="C2524">
            <v>115</v>
          </cell>
          <cell r="D2524" t="str">
            <v>200611306</v>
          </cell>
        </row>
        <row r="2525">
          <cell r="C2525">
            <v>73</v>
          </cell>
          <cell r="D2525" t="str">
            <v>200611406</v>
          </cell>
        </row>
        <row r="2526">
          <cell r="C2526">
            <v>17</v>
          </cell>
          <cell r="D2526" t="str">
            <v>200611506</v>
          </cell>
        </row>
        <row r="2527">
          <cell r="C2527">
            <v>19</v>
          </cell>
          <cell r="D2527" t="str">
            <v>200611107</v>
          </cell>
        </row>
        <row r="2528">
          <cell r="C2528">
            <v>0</v>
          </cell>
          <cell r="D2528" t="str">
            <v>200611207</v>
          </cell>
        </row>
        <row r="2529">
          <cell r="C2529">
            <v>3</v>
          </cell>
          <cell r="D2529" t="str">
            <v>200611407</v>
          </cell>
        </row>
        <row r="2530">
          <cell r="C2530">
            <v>5</v>
          </cell>
          <cell r="D2530" t="str">
            <v>200611Y1D</v>
          </cell>
        </row>
        <row r="2531">
          <cell r="C2531">
            <v>2</v>
          </cell>
          <cell r="D2531" t="str">
            <v>200611Y3D</v>
          </cell>
        </row>
        <row r="2532">
          <cell r="C2532">
            <v>1</v>
          </cell>
          <cell r="D2532" t="str">
            <v>200611Y4D</v>
          </cell>
        </row>
        <row r="2533">
          <cell r="C2533">
            <v>2</v>
          </cell>
          <cell r="D2533" t="str">
            <v>200611Y5D</v>
          </cell>
        </row>
        <row r="2534">
          <cell r="C2534">
            <v>0</v>
          </cell>
          <cell r="D2534" t="str">
            <v>200611Y7D</v>
          </cell>
        </row>
        <row r="2535">
          <cell r="C2535">
            <v>9</v>
          </cell>
          <cell r="D2535" t="str">
            <v>200611Y1L</v>
          </cell>
        </row>
        <row r="2536">
          <cell r="C2536">
            <v>4</v>
          </cell>
          <cell r="D2536" t="str">
            <v>200611Y2L</v>
          </cell>
        </row>
        <row r="2537">
          <cell r="C2537">
            <v>57570</v>
          </cell>
          <cell r="D2537" t="str">
            <v>200612301</v>
          </cell>
        </row>
        <row r="2538">
          <cell r="C2538">
            <v>13</v>
          </cell>
          <cell r="D2538" t="str">
            <v>200612601</v>
          </cell>
        </row>
        <row r="2539">
          <cell r="C2539">
            <v>147</v>
          </cell>
          <cell r="D2539" t="str">
            <v>200612701</v>
          </cell>
        </row>
        <row r="2540">
          <cell r="C2540">
            <v>2868</v>
          </cell>
          <cell r="D2540" t="str">
            <v>200612801</v>
          </cell>
        </row>
        <row r="2541">
          <cell r="C2541">
            <v>76</v>
          </cell>
          <cell r="D2541" t="str">
            <v>200612G3E</v>
          </cell>
        </row>
        <row r="2542">
          <cell r="C2542">
            <v>0</v>
          </cell>
          <cell r="D2542" t="str">
            <v>200612G6E</v>
          </cell>
        </row>
        <row r="2543">
          <cell r="C2543">
            <v>0</v>
          </cell>
          <cell r="D2543" t="str">
            <v>200612G7E</v>
          </cell>
        </row>
        <row r="2544">
          <cell r="C2544">
            <v>2</v>
          </cell>
          <cell r="D2544" t="str">
            <v>200612G8E</v>
          </cell>
        </row>
        <row r="2545">
          <cell r="C2545">
            <v>6210</v>
          </cell>
          <cell r="D2545" t="str">
            <v>200612102</v>
          </cell>
        </row>
        <row r="2546">
          <cell r="C2546">
            <v>17</v>
          </cell>
          <cell r="D2546" t="str">
            <v>200612202</v>
          </cell>
        </row>
        <row r="2547">
          <cell r="C2547">
            <v>142</v>
          </cell>
          <cell r="D2547" t="str">
            <v>200612302</v>
          </cell>
        </row>
        <row r="2548">
          <cell r="C2548">
            <v>210</v>
          </cell>
          <cell r="D2548" t="str">
            <v>200612402</v>
          </cell>
        </row>
        <row r="2549">
          <cell r="C2549">
            <v>55</v>
          </cell>
          <cell r="D2549" t="str">
            <v>200612502</v>
          </cell>
        </row>
        <row r="2550">
          <cell r="C2550">
            <v>8</v>
          </cell>
          <cell r="D2550" t="str">
            <v>200612602</v>
          </cell>
        </row>
        <row r="2551">
          <cell r="C2551">
            <v>13</v>
          </cell>
          <cell r="D2551" t="str">
            <v>200612702</v>
          </cell>
        </row>
        <row r="2552">
          <cell r="C2552">
            <v>759</v>
          </cell>
          <cell r="D2552" t="str">
            <v>200612802</v>
          </cell>
        </row>
        <row r="2553">
          <cell r="C2553">
            <v>841</v>
          </cell>
          <cell r="D2553" t="str">
            <v>200612902</v>
          </cell>
        </row>
        <row r="2554">
          <cell r="C2554">
            <v>3</v>
          </cell>
          <cell r="D2554" t="str">
            <v>200612142</v>
          </cell>
        </row>
        <row r="2555">
          <cell r="C2555">
            <v>0</v>
          </cell>
          <cell r="D2555" t="str">
            <v>200612242</v>
          </cell>
        </row>
        <row r="2556">
          <cell r="C2556">
            <v>4</v>
          </cell>
          <cell r="D2556" t="str">
            <v>200612342</v>
          </cell>
        </row>
        <row r="2557">
          <cell r="C2557">
            <v>5</v>
          </cell>
          <cell r="D2557" t="str">
            <v>200612542</v>
          </cell>
        </row>
        <row r="2558">
          <cell r="C2558">
            <v>1</v>
          </cell>
          <cell r="D2558" t="str">
            <v>200612642</v>
          </cell>
        </row>
        <row r="2559">
          <cell r="C2559">
            <v>0</v>
          </cell>
          <cell r="D2559" t="str">
            <v>200612742</v>
          </cell>
        </row>
        <row r="2560">
          <cell r="C2560">
            <v>18</v>
          </cell>
          <cell r="D2560" t="str">
            <v>200612203</v>
          </cell>
        </row>
        <row r="2561">
          <cell r="C2561">
            <v>27</v>
          </cell>
          <cell r="D2561" t="str">
            <v>200612104</v>
          </cell>
        </row>
        <row r="2562">
          <cell r="C2562">
            <v>282</v>
          </cell>
          <cell r="D2562" t="str">
            <v>200612305</v>
          </cell>
        </row>
        <row r="2563">
          <cell r="C2563">
            <v>1776</v>
          </cell>
          <cell r="D2563" t="str">
            <v>200612505</v>
          </cell>
        </row>
        <row r="2564">
          <cell r="C2564">
            <v>1</v>
          </cell>
          <cell r="D2564" t="str">
            <v>200612G3G</v>
          </cell>
        </row>
        <row r="2565">
          <cell r="C2565">
            <v>4</v>
          </cell>
          <cell r="D2565" t="str">
            <v>200612G5G</v>
          </cell>
        </row>
        <row r="2566">
          <cell r="C2566">
            <v>584</v>
          </cell>
          <cell r="D2566" t="str">
            <v>200612206</v>
          </cell>
        </row>
        <row r="2567">
          <cell r="C2567">
            <v>115</v>
          </cell>
          <cell r="D2567" t="str">
            <v>200612306</v>
          </cell>
        </row>
        <row r="2568">
          <cell r="C2568">
            <v>73</v>
          </cell>
          <cell r="D2568" t="str">
            <v>200612406</v>
          </cell>
        </row>
        <row r="2569">
          <cell r="C2569">
            <v>17</v>
          </cell>
          <cell r="D2569" t="str">
            <v>200612506</v>
          </cell>
        </row>
        <row r="2570">
          <cell r="C2570">
            <v>19</v>
          </cell>
          <cell r="D2570" t="str">
            <v>200612107</v>
          </cell>
        </row>
        <row r="2571">
          <cell r="C2571">
            <v>0</v>
          </cell>
          <cell r="D2571" t="str">
            <v>200612207</v>
          </cell>
        </row>
        <row r="2572">
          <cell r="C2572">
            <v>3</v>
          </cell>
          <cell r="D2572" t="str">
            <v>200612407</v>
          </cell>
        </row>
        <row r="2573">
          <cell r="C2573">
            <v>4</v>
          </cell>
          <cell r="D2573" t="str">
            <v>200612Y1D</v>
          </cell>
        </row>
        <row r="2574">
          <cell r="C2574">
            <v>2</v>
          </cell>
          <cell r="D2574" t="str">
            <v>200612Y3D</v>
          </cell>
        </row>
        <row r="2575">
          <cell r="C2575">
            <v>1</v>
          </cell>
          <cell r="D2575" t="str">
            <v>200612Y4D</v>
          </cell>
        </row>
        <row r="2576">
          <cell r="C2576">
            <v>2</v>
          </cell>
          <cell r="D2576" t="str">
            <v>200612Y5D</v>
          </cell>
        </row>
        <row r="2577">
          <cell r="C2577">
            <v>0</v>
          </cell>
          <cell r="D2577" t="str">
            <v>200612Y7D</v>
          </cell>
        </row>
        <row r="2578">
          <cell r="C2578">
            <v>9</v>
          </cell>
          <cell r="D2578" t="str">
            <v>200612Y1L</v>
          </cell>
        </row>
        <row r="2579">
          <cell r="C2579">
            <v>4</v>
          </cell>
          <cell r="D2579" t="str">
            <v>200612Y2L</v>
          </cell>
        </row>
        <row r="2580">
          <cell r="C2580">
            <v>57637</v>
          </cell>
          <cell r="D2580" t="str">
            <v>200701301</v>
          </cell>
        </row>
        <row r="2581">
          <cell r="C2581">
            <v>13</v>
          </cell>
          <cell r="D2581" t="str">
            <v>200701601</v>
          </cell>
        </row>
        <row r="2582">
          <cell r="C2582">
            <v>146</v>
          </cell>
          <cell r="D2582" t="str">
            <v>200701701</v>
          </cell>
        </row>
        <row r="2583">
          <cell r="C2583">
            <v>2867</v>
          </cell>
          <cell r="D2583" t="str">
            <v>200701801</v>
          </cell>
        </row>
        <row r="2584">
          <cell r="C2584">
            <v>83</v>
          </cell>
          <cell r="D2584" t="str">
            <v>200701G3E</v>
          </cell>
        </row>
        <row r="2585">
          <cell r="C2585">
            <v>0</v>
          </cell>
          <cell r="D2585" t="str">
            <v>200701G6E</v>
          </cell>
        </row>
        <row r="2586">
          <cell r="C2586">
            <v>0</v>
          </cell>
          <cell r="D2586" t="str">
            <v>200701G7E</v>
          </cell>
        </row>
        <row r="2587">
          <cell r="C2587">
            <v>3</v>
          </cell>
          <cell r="D2587" t="str">
            <v>200701G8E</v>
          </cell>
        </row>
        <row r="2588">
          <cell r="C2588">
            <v>6238</v>
          </cell>
          <cell r="D2588" t="str">
            <v>200701102</v>
          </cell>
        </row>
        <row r="2589">
          <cell r="C2589">
            <v>18</v>
          </cell>
          <cell r="D2589" t="str">
            <v>200701202</v>
          </cell>
        </row>
        <row r="2590">
          <cell r="C2590">
            <v>143</v>
          </cell>
          <cell r="D2590" t="str">
            <v>200701302</v>
          </cell>
        </row>
        <row r="2591">
          <cell r="C2591">
            <v>210</v>
          </cell>
          <cell r="D2591" t="str">
            <v>200701402</v>
          </cell>
        </row>
        <row r="2592">
          <cell r="C2592">
            <v>55</v>
          </cell>
          <cell r="D2592" t="str">
            <v>200701502</v>
          </cell>
        </row>
        <row r="2593">
          <cell r="C2593">
            <v>8</v>
          </cell>
          <cell r="D2593" t="str">
            <v>200701602</v>
          </cell>
        </row>
        <row r="2594">
          <cell r="C2594">
            <v>13</v>
          </cell>
          <cell r="D2594" t="str">
            <v>200701702</v>
          </cell>
        </row>
        <row r="2595">
          <cell r="C2595">
            <v>759</v>
          </cell>
          <cell r="D2595" t="str">
            <v>200701802</v>
          </cell>
        </row>
        <row r="2596">
          <cell r="C2596">
            <v>819</v>
          </cell>
          <cell r="D2596" t="str">
            <v>200701902</v>
          </cell>
        </row>
        <row r="2597">
          <cell r="C2597">
            <v>3</v>
          </cell>
          <cell r="D2597" t="str">
            <v>200701142</v>
          </cell>
        </row>
        <row r="2598">
          <cell r="C2598">
            <v>0</v>
          </cell>
          <cell r="D2598" t="str">
            <v>200701242</v>
          </cell>
        </row>
        <row r="2599">
          <cell r="C2599">
            <v>4</v>
          </cell>
          <cell r="D2599" t="str">
            <v>200701342</v>
          </cell>
        </row>
        <row r="2600">
          <cell r="C2600">
            <v>5</v>
          </cell>
          <cell r="D2600" t="str">
            <v>200701542</v>
          </cell>
        </row>
        <row r="2601">
          <cell r="C2601">
            <v>1</v>
          </cell>
          <cell r="D2601" t="str">
            <v>200701642</v>
          </cell>
        </row>
        <row r="2602">
          <cell r="C2602">
            <v>0</v>
          </cell>
          <cell r="D2602" t="str">
            <v>200701742</v>
          </cell>
        </row>
        <row r="2603">
          <cell r="C2603">
            <v>18</v>
          </cell>
          <cell r="D2603" t="str">
            <v>200701203</v>
          </cell>
        </row>
        <row r="2604">
          <cell r="C2604">
            <v>27</v>
          </cell>
          <cell r="D2604" t="str">
            <v>200701104</v>
          </cell>
        </row>
        <row r="2605">
          <cell r="C2605">
            <v>280</v>
          </cell>
          <cell r="D2605" t="str">
            <v>200701305</v>
          </cell>
        </row>
        <row r="2606">
          <cell r="C2606">
            <v>1777</v>
          </cell>
          <cell r="D2606" t="str">
            <v>200701505</v>
          </cell>
        </row>
        <row r="2607">
          <cell r="C2607">
            <v>2</v>
          </cell>
          <cell r="D2607" t="str">
            <v>200701G3G</v>
          </cell>
        </row>
        <row r="2608">
          <cell r="C2608">
            <v>4</v>
          </cell>
          <cell r="D2608" t="str">
            <v>200701G5G</v>
          </cell>
        </row>
        <row r="2609">
          <cell r="C2609">
            <v>585</v>
          </cell>
          <cell r="D2609" t="str">
            <v>200701206</v>
          </cell>
        </row>
        <row r="2610">
          <cell r="C2610">
            <v>113</v>
          </cell>
          <cell r="D2610" t="str">
            <v>200701306</v>
          </cell>
        </row>
        <row r="2611">
          <cell r="C2611">
            <v>73</v>
          </cell>
          <cell r="D2611" t="str">
            <v>200701406</v>
          </cell>
        </row>
        <row r="2612">
          <cell r="C2612">
            <v>17</v>
          </cell>
          <cell r="D2612" t="str">
            <v>200701506</v>
          </cell>
        </row>
        <row r="2613">
          <cell r="C2613">
            <v>19</v>
          </cell>
          <cell r="D2613" t="str">
            <v>200701107</v>
          </cell>
        </row>
        <row r="2614">
          <cell r="C2614">
            <v>0</v>
          </cell>
          <cell r="D2614" t="str">
            <v>200701207</v>
          </cell>
        </row>
        <row r="2615">
          <cell r="C2615">
            <v>3</v>
          </cell>
          <cell r="D2615" t="str">
            <v>200701407</v>
          </cell>
        </row>
        <row r="2616">
          <cell r="C2616">
            <v>4</v>
          </cell>
          <cell r="D2616" t="str">
            <v>200701Y1D</v>
          </cell>
        </row>
        <row r="2617">
          <cell r="C2617">
            <v>2</v>
          </cell>
          <cell r="D2617" t="str">
            <v>200701Y3D</v>
          </cell>
        </row>
        <row r="2618">
          <cell r="C2618">
            <v>1</v>
          </cell>
          <cell r="D2618" t="str">
            <v>200701Y4D</v>
          </cell>
        </row>
        <row r="2619">
          <cell r="C2619">
            <v>2</v>
          </cell>
          <cell r="D2619" t="str">
            <v>200701Y5D</v>
          </cell>
        </row>
        <row r="2620">
          <cell r="C2620">
            <v>0</v>
          </cell>
          <cell r="D2620" t="str">
            <v>200701Y7D</v>
          </cell>
        </row>
        <row r="2621">
          <cell r="C2621">
            <v>9</v>
          </cell>
          <cell r="D2621" t="str">
            <v>200701Y1L</v>
          </cell>
        </row>
        <row r="2622">
          <cell r="C2622">
            <v>4</v>
          </cell>
          <cell r="D2622" t="str">
            <v>200701Y2L</v>
          </cell>
        </row>
        <row r="2623">
          <cell r="C2623">
            <v>57687</v>
          </cell>
          <cell r="D2623" t="str">
            <v>200702301</v>
          </cell>
        </row>
        <row r="2624">
          <cell r="C2624">
            <v>13</v>
          </cell>
          <cell r="D2624" t="str">
            <v>200702601</v>
          </cell>
        </row>
        <row r="2625">
          <cell r="C2625">
            <v>146</v>
          </cell>
          <cell r="D2625" t="str">
            <v>200702701</v>
          </cell>
        </row>
        <row r="2626">
          <cell r="C2626">
            <v>2871</v>
          </cell>
          <cell r="D2626" t="str">
            <v>200702801</v>
          </cell>
        </row>
        <row r="2627">
          <cell r="C2627">
            <v>85</v>
          </cell>
          <cell r="D2627" t="str">
            <v>200702G3E</v>
          </cell>
        </row>
        <row r="2628">
          <cell r="C2628">
            <v>0</v>
          </cell>
          <cell r="D2628" t="str">
            <v>200702G6E</v>
          </cell>
        </row>
        <row r="2629">
          <cell r="C2629">
            <v>0</v>
          </cell>
          <cell r="D2629" t="str">
            <v>200702G7E</v>
          </cell>
        </row>
        <row r="2630">
          <cell r="C2630">
            <v>3</v>
          </cell>
          <cell r="D2630" t="str">
            <v>200702G8E</v>
          </cell>
        </row>
        <row r="2631">
          <cell r="C2631">
            <v>6261</v>
          </cell>
          <cell r="D2631" t="str">
            <v>200702102</v>
          </cell>
        </row>
        <row r="2632">
          <cell r="C2632">
            <v>18</v>
          </cell>
          <cell r="D2632" t="str">
            <v>200702202</v>
          </cell>
        </row>
        <row r="2633">
          <cell r="C2633">
            <v>146</v>
          </cell>
          <cell r="D2633" t="str">
            <v>200702302</v>
          </cell>
        </row>
        <row r="2634">
          <cell r="C2634">
            <v>210</v>
          </cell>
          <cell r="D2634" t="str">
            <v>200702402</v>
          </cell>
        </row>
        <row r="2635">
          <cell r="C2635">
            <v>54</v>
          </cell>
          <cell r="D2635" t="str">
            <v>200702502</v>
          </cell>
        </row>
        <row r="2636">
          <cell r="C2636">
            <v>8</v>
          </cell>
          <cell r="D2636" t="str">
            <v>200702602</v>
          </cell>
        </row>
        <row r="2637">
          <cell r="C2637">
            <v>13</v>
          </cell>
          <cell r="D2637" t="str">
            <v>200702702</v>
          </cell>
        </row>
        <row r="2638">
          <cell r="C2638">
            <v>759</v>
          </cell>
          <cell r="D2638" t="str">
            <v>200702802</v>
          </cell>
        </row>
        <row r="2639">
          <cell r="C2639">
            <v>811</v>
          </cell>
          <cell r="D2639" t="str">
            <v>200702902</v>
          </cell>
        </row>
        <row r="2640">
          <cell r="C2640">
            <v>3</v>
          </cell>
          <cell r="D2640" t="str">
            <v>200702142</v>
          </cell>
        </row>
        <row r="2641">
          <cell r="C2641">
            <v>0</v>
          </cell>
          <cell r="D2641" t="str">
            <v>200702242</v>
          </cell>
        </row>
        <row r="2642">
          <cell r="C2642">
            <v>4</v>
          </cell>
          <cell r="D2642" t="str">
            <v>200702342</v>
          </cell>
        </row>
        <row r="2643">
          <cell r="C2643">
            <v>5</v>
          </cell>
          <cell r="D2643" t="str">
            <v>200702542</v>
          </cell>
        </row>
        <row r="2644">
          <cell r="C2644">
            <v>1</v>
          </cell>
          <cell r="D2644" t="str">
            <v>200702642</v>
          </cell>
        </row>
        <row r="2645">
          <cell r="C2645">
            <v>0</v>
          </cell>
          <cell r="D2645" t="str">
            <v>200702742</v>
          </cell>
        </row>
        <row r="2646">
          <cell r="C2646">
            <v>18</v>
          </cell>
          <cell r="D2646" t="str">
            <v>200702203</v>
          </cell>
        </row>
        <row r="2647">
          <cell r="C2647">
            <v>27</v>
          </cell>
          <cell r="D2647" t="str">
            <v>200702104</v>
          </cell>
        </row>
        <row r="2648">
          <cell r="C2648">
            <v>280</v>
          </cell>
          <cell r="D2648" t="str">
            <v>200702305</v>
          </cell>
        </row>
        <row r="2649">
          <cell r="C2649">
            <v>1776</v>
          </cell>
          <cell r="D2649" t="str">
            <v>200702505</v>
          </cell>
        </row>
        <row r="2650">
          <cell r="C2650">
            <v>2</v>
          </cell>
          <cell r="D2650" t="str">
            <v>200702G3G</v>
          </cell>
        </row>
        <row r="2651">
          <cell r="C2651">
            <v>4</v>
          </cell>
          <cell r="D2651" t="str">
            <v>200702G5G</v>
          </cell>
        </row>
        <row r="2652">
          <cell r="C2652">
            <v>586</v>
          </cell>
          <cell r="D2652" t="str">
            <v>200702206</v>
          </cell>
        </row>
        <row r="2653">
          <cell r="C2653">
            <v>113</v>
          </cell>
          <cell r="D2653" t="str">
            <v>200702306</v>
          </cell>
        </row>
        <row r="2654">
          <cell r="C2654">
            <v>72</v>
          </cell>
          <cell r="D2654" t="str">
            <v>200702406</v>
          </cell>
        </row>
        <row r="2655">
          <cell r="C2655">
            <v>17</v>
          </cell>
          <cell r="D2655" t="str">
            <v>200702506</v>
          </cell>
        </row>
        <row r="2656">
          <cell r="C2656">
            <v>19</v>
          </cell>
          <cell r="D2656" t="str">
            <v>200702107</v>
          </cell>
        </row>
        <row r="2657">
          <cell r="C2657">
            <v>0</v>
          </cell>
          <cell r="D2657" t="str">
            <v>200702207</v>
          </cell>
        </row>
        <row r="2658">
          <cell r="C2658">
            <v>3</v>
          </cell>
          <cell r="D2658" t="str">
            <v>200702407</v>
          </cell>
        </row>
        <row r="2659">
          <cell r="C2659">
            <v>4</v>
          </cell>
          <cell r="D2659" t="str">
            <v>200702Y1D</v>
          </cell>
        </row>
        <row r="2660">
          <cell r="C2660">
            <v>2</v>
          </cell>
          <cell r="D2660" t="str">
            <v>200702Y3D</v>
          </cell>
        </row>
        <row r="2661">
          <cell r="C2661">
            <v>1</v>
          </cell>
          <cell r="D2661" t="str">
            <v>200702Y4D</v>
          </cell>
        </row>
        <row r="2662">
          <cell r="C2662">
            <v>2</v>
          </cell>
          <cell r="D2662" t="str">
            <v>200702Y5D</v>
          </cell>
        </row>
        <row r="2663">
          <cell r="C2663">
            <v>0</v>
          </cell>
          <cell r="D2663" t="str">
            <v>200702Y7D</v>
          </cell>
        </row>
        <row r="2664">
          <cell r="C2664">
            <v>9</v>
          </cell>
          <cell r="D2664" t="str">
            <v>200702Y1L</v>
          </cell>
        </row>
        <row r="2665">
          <cell r="C2665">
            <v>4</v>
          </cell>
          <cell r="D2665" t="str">
            <v>200702Y2L</v>
          </cell>
        </row>
        <row r="2666">
          <cell r="C2666">
            <v>57680</v>
          </cell>
          <cell r="D2666" t="str">
            <v>200703301</v>
          </cell>
        </row>
        <row r="2667">
          <cell r="C2667">
            <v>13</v>
          </cell>
          <cell r="D2667" t="str">
            <v>200703601</v>
          </cell>
        </row>
        <row r="2668">
          <cell r="C2668">
            <v>145</v>
          </cell>
          <cell r="D2668" t="str">
            <v>200703701</v>
          </cell>
        </row>
        <row r="2669">
          <cell r="C2669">
            <v>2869</v>
          </cell>
          <cell r="D2669" t="str">
            <v>200703801</v>
          </cell>
        </row>
        <row r="2670">
          <cell r="C2670">
            <v>91</v>
          </cell>
          <cell r="D2670" t="str">
            <v>200703G3E</v>
          </cell>
        </row>
        <row r="2671">
          <cell r="C2671">
            <v>0</v>
          </cell>
          <cell r="D2671" t="str">
            <v>200703G6E</v>
          </cell>
        </row>
        <row r="2672">
          <cell r="C2672">
            <v>0</v>
          </cell>
          <cell r="D2672" t="str">
            <v>200703G7E</v>
          </cell>
        </row>
        <row r="2673">
          <cell r="C2673">
            <v>4</v>
          </cell>
          <cell r="D2673" t="str">
            <v>200703G8E</v>
          </cell>
        </row>
        <row r="2674">
          <cell r="C2674">
            <v>6265</v>
          </cell>
          <cell r="D2674" t="str">
            <v>200703102</v>
          </cell>
        </row>
        <row r="2675">
          <cell r="C2675">
            <v>18</v>
          </cell>
          <cell r="D2675" t="str">
            <v>200703202</v>
          </cell>
        </row>
        <row r="2676">
          <cell r="C2676">
            <v>147</v>
          </cell>
          <cell r="D2676" t="str">
            <v>200703302</v>
          </cell>
        </row>
        <row r="2677">
          <cell r="C2677">
            <v>208</v>
          </cell>
          <cell r="D2677" t="str">
            <v>200703402</v>
          </cell>
        </row>
        <row r="2678">
          <cell r="C2678">
            <v>54</v>
          </cell>
          <cell r="D2678" t="str">
            <v>200703502</v>
          </cell>
        </row>
        <row r="2679">
          <cell r="C2679">
            <v>8</v>
          </cell>
          <cell r="D2679" t="str">
            <v>200703602</v>
          </cell>
        </row>
        <row r="2680">
          <cell r="C2680">
            <v>13</v>
          </cell>
          <cell r="D2680" t="str">
            <v>200703702</v>
          </cell>
        </row>
        <row r="2681">
          <cell r="C2681">
            <v>759</v>
          </cell>
          <cell r="D2681" t="str">
            <v>200703802</v>
          </cell>
        </row>
        <row r="2682">
          <cell r="C2682">
            <v>801</v>
          </cell>
          <cell r="D2682" t="str">
            <v>200703902</v>
          </cell>
        </row>
        <row r="2683">
          <cell r="C2683">
            <v>3</v>
          </cell>
          <cell r="D2683" t="str">
            <v>200703142</v>
          </cell>
        </row>
        <row r="2684">
          <cell r="C2684">
            <v>0</v>
          </cell>
          <cell r="D2684" t="str">
            <v>200703242</v>
          </cell>
        </row>
        <row r="2685">
          <cell r="C2685">
            <v>4</v>
          </cell>
          <cell r="D2685" t="str">
            <v>200703342</v>
          </cell>
        </row>
        <row r="2686">
          <cell r="C2686">
            <v>5</v>
          </cell>
          <cell r="D2686" t="str">
            <v>200703542</v>
          </cell>
        </row>
        <row r="2687">
          <cell r="C2687">
            <v>1</v>
          </cell>
          <cell r="D2687" t="str">
            <v>200703642</v>
          </cell>
        </row>
        <row r="2688">
          <cell r="C2688">
            <v>0</v>
          </cell>
          <cell r="D2688" t="str">
            <v>200703742</v>
          </cell>
        </row>
        <row r="2689">
          <cell r="C2689">
            <v>18</v>
          </cell>
          <cell r="D2689" t="str">
            <v>200703203</v>
          </cell>
        </row>
        <row r="2690">
          <cell r="C2690">
            <v>27</v>
          </cell>
          <cell r="D2690" t="str">
            <v>200703104</v>
          </cell>
        </row>
        <row r="2691">
          <cell r="C2691">
            <v>279</v>
          </cell>
          <cell r="D2691" t="str">
            <v>200703305</v>
          </cell>
        </row>
        <row r="2692">
          <cell r="C2692">
            <v>1777</v>
          </cell>
          <cell r="D2692" t="str">
            <v>200703505</v>
          </cell>
        </row>
        <row r="2693">
          <cell r="C2693">
            <v>2</v>
          </cell>
          <cell r="D2693" t="str">
            <v>200703G3G</v>
          </cell>
        </row>
        <row r="2694">
          <cell r="C2694">
            <v>3</v>
          </cell>
          <cell r="D2694" t="str">
            <v>200703G5G</v>
          </cell>
        </row>
        <row r="2695">
          <cell r="C2695">
            <v>583</v>
          </cell>
          <cell r="D2695" t="str">
            <v>200703206</v>
          </cell>
        </row>
        <row r="2696">
          <cell r="C2696">
            <v>113</v>
          </cell>
          <cell r="D2696" t="str">
            <v>200703306</v>
          </cell>
        </row>
        <row r="2697">
          <cell r="C2697">
            <v>72</v>
          </cell>
          <cell r="D2697" t="str">
            <v>200703406</v>
          </cell>
        </row>
        <row r="2698">
          <cell r="C2698">
            <v>17</v>
          </cell>
          <cell r="D2698" t="str">
            <v>200703506</v>
          </cell>
        </row>
        <row r="2699">
          <cell r="C2699">
            <v>19</v>
          </cell>
          <cell r="D2699" t="str">
            <v>200703107</v>
          </cell>
        </row>
        <row r="2700">
          <cell r="C2700">
            <v>0</v>
          </cell>
          <cell r="D2700" t="str">
            <v>200703207</v>
          </cell>
        </row>
        <row r="2701">
          <cell r="C2701">
            <v>3</v>
          </cell>
          <cell r="D2701" t="str">
            <v>200703407</v>
          </cell>
        </row>
        <row r="2702">
          <cell r="C2702">
            <v>4</v>
          </cell>
          <cell r="D2702" t="str">
            <v>200703Y1D</v>
          </cell>
        </row>
        <row r="2703">
          <cell r="C2703">
            <v>2</v>
          </cell>
          <cell r="D2703" t="str">
            <v>200703Y3D</v>
          </cell>
        </row>
        <row r="2704">
          <cell r="C2704">
            <v>1</v>
          </cell>
          <cell r="D2704" t="str">
            <v>200703Y4D</v>
          </cell>
        </row>
        <row r="2705">
          <cell r="C2705">
            <v>2</v>
          </cell>
          <cell r="D2705" t="str">
            <v>200703Y5D</v>
          </cell>
        </row>
        <row r="2706">
          <cell r="C2706">
            <v>0</v>
          </cell>
          <cell r="D2706" t="str">
            <v>200703Y7D</v>
          </cell>
        </row>
        <row r="2707">
          <cell r="C2707">
            <v>9</v>
          </cell>
          <cell r="D2707" t="str">
            <v>200703Y1L</v>
          </cell>
        </row>
        <row r="2708">
          <cell r="C2708">
            <v>4</v>
          </cell>
          <cell r="D2708" t="str">
            <v>200703Y2L</v>
          </cell>
        </row>
        <row r="2709">
          <cell r="C2709">
            <v>57686</v>
          </cell>
          <cell r="D2709" t="str">
            <v>200704301</v>
          </cell>
        </row>
        <row r="2710">
          <cell r="C2710">
            <v>13</v>
          </cell>
          <cell r="D2710" t="str">
            <v>200704601</v>
          </cell>
        </row>
        <row r="2711">
          <cell r="C2711">
            <v>144</v>
          </cell>
          <cell r="D2711" t="str">
            <v>200704701</v>
          </cell>
        </row>
        <row r="2712">
          <cell r="C2712">
            <v>2868</v>
          </cell>
          <cell r="D2712" t="str">
            <v>200704801</v>
          </cell>
        </row>
        <row r="2713">
          <cell r="C2713">
            <v>95</v>
          </cell>
          <cell r="D2713" t="str">
            <v>200704G3E</v>
          </cell>
        </row>
        <row r="2714">
          <cell r="C2714">
            <v>0</v>
          </cell>
          <cell r="D2714" t="str">
            <v>200704G6E</v>
          </cell>
        </row>
        <row r="2715">
          <cell r="C2715">
            <v>0</v>
          </cell>
          <cell r="D2715" t="str">
            <v>200704G7E</v>
          </cell>
        </row>
        <row r="2716">
          <cell r="C2716">
            <v>4</v>
          </cell>
          <cell r="D2716" t="str">
            <v>200704G8E</v>
          </cell>
        </row>
        <row r="2717">
          <cell r="C2717">
            <v>6301</v>
          </cell>
          <cell r="D2717" t="str">
            <v>200704102</v>
          </cell>
        </row>
        <row r="2718">
          <cell r="C2718">
            <v>18</v>
          </cell>
          <cell r="D2718" t="str">
            <v>200704202</v>
          </cell>
        </row>
        <row r="2719">
          <cell r="C2719">
            <v>148</v>
          </cell>
          <cell r="D2719" t="str">
            <v>200704302</v>
          </cell>
        </row>
        <row r="2720">
          <cell r="C2720">
            <v>210</v>
          </cell>
          <cell r="D2720" t="str">
            <v>200704402</v>
          </cell>
        </row>
        <row r="2721">
          <cell r="C2721">
            <v>54</v>
          </cell>
          <cell r="D2721" t="str">
            <v>200704502</v>
          </cell>
        </row>
        <row r="2722">
          <cell r="C2722">
            <v>8</v>
          </cell>
          <cell r="D2722" t="str">
            <v>200704602</v>
          </cell>
        </row>
        <row r="2723">
          <cell r="C2723">
            <v>13</v>
          </cell>
          <cell r="D2723" t="str">
            <v>200704702</v>
          </cell>
        </row>
        <row r="2724">
          <cell r="C2724">
            <v>759</v>
          </cell>
          <cell r="D2724" t="str">
            <v>200704802</v>
          </cell>
        </row>
        <row r="2725">
          <cell r="C2725">
            <v>789</v>
          </cell>
          <cell r="D2725" t="str">
            <v>200704902</v>
          </cell>
        </row>
        <row r="2726">
          <cell r="C2726">
            <v>3</v>
          </cell>
          <cell r="D2726" t="str">
            <v>200704142</v>
          </cell>
        </row>
        <row r="2727">
          <cell r="C2727">
            <v>0</v>
          </cell>
          <cell r="D2727" t="str">
            <v>200704242</v>
          </cell>
        </row>
        <row r="2728">
          <cell r="C2728">
            <v>4</v>
          </cell>
          <cell r="D2728" t="str">
            <v>200704342</v>
          </cell>
        </row>
        <row r="2729">
          <cell r="C2729">
            <v>5</v>
          </cell>
          <cell r="D2729" t="str">
            <v>200704542</v>
          </cell>
        </row>
        <row r="2730">
          <cell r="C2730">
            <v>1</v>
          </cell>
          <cell r="D2730" t="str">
            <v>200704642</v>
          </cell>
        </row>
        <row r="2731">
          <cell r="C2731">
            <v>0</v>
          </cell>
          <cell r="D2731" t="str">
            <v>200704742</v>
          </cell>
        </row>
        <row r="2732">
          <cell r="C2732">
            <v>18</v>
          </cell>
          <cell r="D2732" t="str">
            <v>200704203</v>
          </cell>
        </row>
        <row r="2733">
          <cell r="C2733">
            <v>27</v>
          </cell>
          <cell r="D2733" t="str">
            <v>200704104</v>
          </cell>
        </row>
        <row r="2734">
          <cell r="C2734">
            <v>278</v>
          </cell>
          <cell r="D2734" t="str">
            <v>200704305</v>
          </cell>
        </row>
        <row r="2735">
          <cell r="C2735">
            <v>1770</v>
          </cell>
          <cell r="D2735" t="str">
            <v>200704505</v>
          </cell>
        </row>
        <row r="2736">
          <cell r="C2736">
            <v>2</v>
          </cell>
          <cell r="D2736" t="str">
            <v>200704G3G</v>
          </cell>
        </row>
        <row r="2737">
          <cell r="C2737">
            <v>4</v>
          </cell>
          <cell r="D2737" t="str">
            <v>200704G5G</v>
          </cell>
        </row>
        <row r="2738">
          <cell r="C2738">
            <v>588</v>
          </cell>
          <cell r="D2738" t="str">
            <v>200704206</v>
          </cell>
        </row>
        <row r="2739">
          <cell r="C2739">
            <v>114</v>
          </cell>
          <cell r="D2739" t="str">
            <v>200704306</v>
          </cell>
        </row>
        <row r="2740">
          <cell r="C2740">
            <v>72</v>
          </cell>
          <cell r="D2740" t="str">
            <v>200704406</v>
          </cell>
        </row>
        <row r="2741">
          <cell r="C2741">
            <v>17</v>
          </cell>
          <cell r="D2741" t="str">
            <v>200704506</v>
          </cell>
        </row>
        <row r="2742">
          <cell r="C2742">
            <v>19</v>
          </cell>
          <cell r="D2742" t="str">
            <v>200704107</v>
          </cell>
        </row>
        <row r="2743">
          <cell r="C2743">
            <v>0</v>
          </cell>
          <cell r="D2743" t="str">
            <v>200704207</v>
          </cell>
        </row>
        <row r="2744">
          <cell r="C2744">
            <v>3</v>
          </cell>
          <cell r="D2744" t="str">
            <v>200704407</v>
          </cell>
        </row>
        <row r="2745">
          <cell r="C2745">
            <v>4</v>
          </cell>
          <cell r="D2745" t="str">
            <v>200704Y1D</v>
          </cell>
        </row>
        <row r="2746">
          <cell r="C2746">
            <v>2</v>
          </cell>
          <cell r="D2746" t="str">
            <v>200704Y3D</v>
          </cell>
        </row>
        <row r="2747">
          <cell r="C2747">
            <v>1</v>
          </cell>
          <cell r="D2747" t="str">
            <v>200704Y4D</v>
          </cell>
        </row>
        <row r="2748">
          <cell r="C2748">
            <v>2</v>
          </cell>
          <cell r="D2748" t="str">
            <v>200704Y5D</v>
          </cell>
        </row>
        <row r="2749">
          <cell r="C2749">
            <v>0</v>
          </cell>
          <cell r="D2749" t="str">
            <v>200704Y7D</v>
          </cell>
        </row>
        <row r="2750">
          <cell r="C2750">
            <v>9</v>
          </cell>
          <cell r="D2750" t="str">
            <v>200704Y1L</v>
          </cell>
        </row>
        <row r="2751">
          <cell r="C2751">
            <v>4</v>
          </cell>
          <cell r="D2751" t="str">
            <v>200704Y2L</v>
          </cell>
        </row>
        <row r="2752">
          <cell r="C2752">
            <v>57695</v>
          </cell>
          <cell r="D2752" t="str">
            <v>200705301</v>
          </cell>
        </row>
        <row r="2753">
          <cell r="C2753">
            <v>13</v>
          </cell>
          <cell r="D2753" t="str">
            <v>200705601</v>
          </cell>
        </row>
        <row r="2754">
          <cell r="C2754">
            <v>141</v>
          </cell>
          <cell r="D2754" t="str">
            <v>200705701</v>
          </cell>
        </row>
        <row r="2755">
          <cell r="C2755">
            <v>2857</v>
          </cell>
          <cell r="D2755" t="str">
            <v>200705801</v>
          </cell>
        </row>
        <row r="2756">
          <cell r="C2756">
            <v>98</v>
          </cell>
          <cell r="D2756" t="str">
            <v>200705G3E</v>
          </cell>
        </row>
        <row r="2757">
          <cell r="C2757">
            <v>0</v>
          </cell>
          <cell r="D2757" t="str">
            <v>200705G6E</v>
          </cell>
        </row>
        <row r="2758">
          <cell r="C2758">
            <v>0</v>
          </cell>
          <cell r="D2758" t="str">
            <v>200705G7E</v>
          </cell>
        </row>
        <row r="2759">
          <cell r="C2759">
            <v>4</v>
          </cell>
          <cell r="D2759" t="str">
            <v>200705G8E</v>
          </cell>
        </row>
        <row r="2760">
          <cell r="C2760">
            <v>6309</v>
          </cell>
          <cell r="D2760" t="str">
            <v>200705102</v>
          </cell>
        </row>
        <row r="2761">
          <cell r="C2761">
            <v>18</v>
          </cell>
          <cell r="D2761" t="str">
            <v>200705202</v>
          </cell>
        </row>
        <row r="2762">
          <cell r="C2762">
            <v>148</v>
          </cell>
          <cell r="D2762" t="str">
            <v>200705302</v>
          </cell>
        </row>
        <row r="2763">
          <cell r="C2763">
            <v>210</v>
          </cell>
          <cell r="D2763" t="str">
            <v>200705402</v>
          </cell>
        </row>
        <row r="2764">
          <cell r="C2764">
            <v>54</v>
          </cell>
          <cell r="D2764" t="str">
            <v>200705502</v>
          </cell>
        </row>
        <row r="2765">
          <cell r="C2765">
            <v>8</v>
          </cell>
          <cell r="D2765" t="str">
            <v>200705602</v>
          </cell>
        </row>
        <row r="2766">
          <cell r="C2766">
            <v>13</v>
          </cell>
          <cell r="D2766" t="str">
            <v>200705702</v>
          </cell>
        </row>
        <row r="2767">
          <cell r="C2767">
            <v>759</v>
          </cell>
          <cell r="D2767" t="str">
            <v>200705802</v>
          </cell>
        </row>
        <row r="2768">
          <cell r="C2768">
            <v>782</v>
          </cell>
          <cell r="D2768" t="str">
            <v>200705902</v>
          </cell>
        </row>
        <row r="2769">
          <cell r="C2769">
            <v>3</v>
          </cell>
          <cell r="D2769" t="str">
            <v>200705142</v>
          </cell>
        </row>
        <row r="2770">
          <cell r="C2770">
            <v>0</v>
          </cell>
          <cell r="D2770" t="str">
            <v>200705242</v>
          </cell>
        </row>
        <row r="2771">
          <cell r="C2771">
            <v>4</v>
          </cell>
          <cell r="D2771" t="str">
            <v>200705342</v>
          </cell>
        </row>
        <row r="2772">
          <cell r="C2772">
            <v>5</v>
          </cell>
          <cell r="D2772" t="str">
            <v>200705542</v>
          </cell>
        </row>
        <row r="2773">
          <cell r="C2773">
            <v>1</v>
          </cell>
          <cell r="D2773" t="str">
            <v>200705642</v>
          </cell>
        </row>
        <row r="2774">
          <cell r="C2774">
            <v>0</v>
          </cell>
          <cell r="D2774" t="str">
            <v>200705742</v>
          </cell>
        </row>
        <row r="2775">
          <cell r="C2775">
            <v>18</v>
          </cell>
          <cell r="D2775" t="str">
            <v>200705203</v>
          </cell>
        </row>
        <row r="2776">
          <cell r="C2776">
            <v>27</v>
          </cell>
          <cell r="D2776" t="str">
            <v>200705104</v>
          </cell>
        </row>
        <row r="2777">
          <cell r="C2777">
            <v>277</v>
          </cell>
          <cell r="D2777" t="str">
            <v>200705305</v>
          </cell>
        </row>
        <row r="2778">
          <cell r="C2778">
            <v>1773</v>
          </cell>
          <cell r="D2778" t="str">
            <v>200705505</v>
          </cell>
        </row>
        <row r="2779">
          <cell r="C2779">
            <v>2</v>
          </cell>
          <cell r="D2779" t="str">
            <v>200705G3G</v>
          </cell>
        </row>
        <row r="2780">
          <cell r="C2780">
            <v>4</v>
          </cell>
          <cell r="D2780" t="str">
            <v>200705G5G</v>
          </cell>
        </row>
        <row r="2781">
          <cell r="C2781">
            <v>588</v>
          </cell>
          <cell r="D2781" t="str">
            <v>200705206</v>
          </cell>
        </row>
        <row r="2782">
          <cell r="C2782">
            <v>115</v>
          </cell>
          <cell r="D2782" t="str">
            <v>200705306</v>
          </cell>
        </row>
        <row r="2783">
          <cell r="C2783">
            <v>73</v>
          </cell>
          <cell r="D2783" t="str">
            <v>200705406</v>
          </cell>
        </row>
        <row r="2784">
          <cell r="C2784">
            <v>17</v>
          </cell>
          <cell r="D2784" t="str">
            <v>200705506</v>
          </cell>
        </row>
        <row r="2785">
          <cell r="C2785">
            <v>19</v>
          </cell>
          <cell r="D2785" t="str">
            <v>200705107</v>
          </cell>
        </row>
        <row r="2786">
          <cell r="C2786">
            <v>0</v>
          </cell>
          <cell r="D2786" t="str">
            <v>200705207</v>
          </cell>
        </row>
        <row r="2787">
          <cell r="C2787">
            <v>3</v>
          </cell>
          <cell r="D2787" t="str">
            <v>200705407</v>
          </cell>
        </row>
        <row r="2788">
          <cell r="C2788">
            <v>4</v>
          </cell>
          <cell r="D2788" t="str">
            <v>200705Y1D</v>
          </cell>
        </row>
        <row r="2789">
          <cell r="C2789">
            <v>2</v>
          </cell>
          <cell r="D2789" t="str">
            <v>200705Y3D</v>
          </cell>
        </row>
        <row r="2790">
          <cell r="C2790">
            <v>1</v>
          </cell>
          <cell r="D2790" t="str">
            <v>200705Y4D</v>
          </cell>
        </row>
        <row r="2791">
          <cell r="C2791">
            <v>2</v>
          </cell>
          <cell r="D2791" t="str">
            <v>200705Y5D</v>
          </cell>
        </row>
        <row r="2792">
          <cell r="C2792">
            <v>0</v>
          </cell>
          <cell r="D2792" t="str">
            <v>200705Y7D</v>
          </cell>
        </row>
        <row r="2793">
          <cell r="C2793">
            <v>9</v>
          </cell>
          <cell r="D2793" t="str">
            <v>200705Y1L</v>
          </cell>
        </row>
        <row r="2794">
          <cell r="C2794">
            <v>4</v>
          </cell>
          <cell r="D2794" t="str">
            <v>200705Y2L</v>
          </cell>
        </row>
        <row r="2795">
          <cell r="C2795">
            <v>57665</v>
          </cell>
          <cell r="D2795" t="str">
            <v>200706301</v>
          </cell>
        </row>
        <row r="2796">
          <cell r="C2796">
            <v>13</v>
          </cell>
          <cell r="D2796" t="str">
            <v>200706601</v>
          </cell>
        </row>
        <row r="2797">
          <cell r="C2797">
            <v>141</v>
          </cell>
          <cell r="D2797" t="str">
            <v>200706701</v>
          </cell>
        </row>
        <row r="2798">
          <cell r="C2798">
            <v>2861</v>
          </cell>
          <cell r="D2798" t="str">
            <v>200706801</v>
          </cell>
        </row>
        <row r="2799">
          <cell r="C2799">
            <v>107</v>
          </cell>
          <cell r="D2799" t="str">
            <v>200706G3E</v>
          </cell>
        </row>
        <row r="2800">
          <cell r="C2800">
            <v>0</v>
          </cell>
          <cell r="D2800" t="str">
            <v>200706G6E</v>
          </cell>
        </row>
        <row r="2801">
          <cell r="C2801">
            <v>0</v>
          </cell>
          <cell r="D2801" t="str">
            <v>200706G7E</v>
          </cell>
        </row>
        <row r="2802">
          <cell r="C2802">
            <v>4</v>
          </cell>
          <cell r="D2802" t="str">
            <v>200706G8E</v>
          </cell>
        </row>
        <row r="2803">
          <cell r="C2803">
            <v>6319</v>
          </cell>
          <cell r="D2803" t="str">
            <v>200706102</v>
          </cell>
        </row>
        <row r="2804">
          <cell r="C2804">
            <v>18</v>
          </cell>
          <cell r="D2804" t="str">
            <v>200706202</v>
          </cell>
        </row>
        <row r="2805">
          <cell r="C2805">
            <v>148</v>
          </cell>
          <cell r="D2805" t="str">
            <v>200706302</v>
          </cell>
        </row>
        <row r="2806">
          <cell r="C2806">
            <v>209</v>
          </cell>
          <cell r="D2806" t="str">
            <v>200706402</v>
          </cell>
        </row>
        <row r="2807">
          <cell r="C2807">
            <v>54</v>
          </cell>
          <cell r="D2807" t="str">
            <v>200706502</v>
          </cell>
        </row>
        <row r="2808">
          <cell r="C2808">
            <v>8</v>
          </cell>
          <cell r="D2808" t="str">
            <v>200706602</v>
          </cell>
        </row>
        <row r="2809">
          <cell r="C2809">
            <v>13</v>
          </cell>
          <cell r="D2809" t="str">
            <v>200706702</v>
          </cell>
        </row>
        <row r="2810">
          <cell r="C2810">
            <v>759</v>
          </cell>
          <cell r="D2810" t="str">
            <v>200706802</v>
          </cell>
        </row>
        <row r="2811">
          <cell r="C2811">
            <v>777</v>
          </cell>
          <cell r="D2811" t="str">
            <v>200706902</v>
          </cell>
        </row>
        <row r="2812">
          <cell r="C2812">
            <v>3</v>
          </cell>
          <cell r="D2812" t="str">
            <v>200706142</v>
          </cell>
        </row>
        <row r="2813">
          <cell r="C2813">
            <v>0</v>
          </cell>
          <cell r="D2813" t="str">
            <v>200706242</v>
          </cell>
        </row>
        <row r="2814">
          <cell r="C2814">
            <v>4</v>
          </cell>
          <cell r="D2814" t="str">
            <v>200706342</v>
          </cell>
        </row>
        <row r="2815">
          <cell r="C2815">
            <v>5</v>
          </cell>
          <cell r="D2815" t="str">
            <v>200706542</v>
          </cell>
        </row>
        <row r="2816">
          <cell r="C2816">
            <v>1</v>
          </cell>
          <cell r="D2816" t="str">
            <v>200706642</v>
          </cell>
        </row>
        <row r="2817">
          <cell r="C2817">
            <v>0</v>
          </cell>
          <cell r="D2817" t="str">
            <v>200706742</v>
          </cell>
        </row>
        <row r="2818">
          <cell r="C2818">
            <v>18</v>
          </cell>
          <cell r="D2818" t="str">
            <v>200706203</v>
          </cell>
        </row>
        <row r="2819">
          <cell r="C2819">
            <v>27</v>
          </cell>
          <cell r="D2819" t="str">
            <v>200706104</v>
          </cell>
        </row>
        <row r="2820">
          <cell r="C2820">
            <v>273</v>
          </cell>
          <cell r="D2820" t="str">
            <v>200706305</v>
          </cell>
        </row>
        <row r="2821">
          <cell r="C2821">
            <v>1777</v>
          </cell>
          <cell r="D2821" t="str">
            <v>200706505</v>
          </cell>
        </row>
        <row r="2822">
          <cell r="C2822">
            <v>2</v>
          </cell>
          <cell r="D2822" t="str">
            <v>200706G3G</v>
          </cell>
        </row>
        <row r="2823">
          <cell r="C2823">
            <v>4</v>
          </cell>
          <cell r="D2823" t="str">
            <v>200706G5G</v>
          </cell>
        </row>
        <row r="2824">
          <cell r="C2824">
            <v>588</v>
          </cell>
          <cell r="D2824" t="str">
            <v>200706206</v>
          </cell>
        </row>
        <row r="2825">
          <cell r="C2825">
            <v>115</v>
          </cell>
          <cell r="D2825" t="str">
            <v>200706306</v>
          </cell>
        </row>
        <row r="2826">
          <cell r="C2826">
            <v>73</v>
          </cell>
          <cell r="D2826" t="str">
            <v>200706406</v>
          </cell>
        </row>
        <row r="2827">
          <cell r="C2827">
            <v>17</v>
          </cell>
          <cell r="D2827" t="str">
            <v>200706506</v>
          </cell>
        </row>
        <row r="2828">
          <cell r="C2828">
            <v>19</v>
          </cell>
          <cell r="D2828" t="str">
            <v>200706107</v>
          </cell>
        </row>
        <row r="2829">
          <cell r="C2829">
            <v>0</v>
          </cell>
          <cell r="D2829" t="str">
            <v>200706207</v>
          </cell>
        </row>
        <row r="2830">
          <cell r="C2830">
            <v>3</v>
          </cell>
          <cell r="D2830" t="str">
            <v>200706407</v>
          </cell>
        </row>
        <row r="2831">
          <cell r="C2831">
            <v>8</v>
          </cell>
          <cell r="D2831" t="str">
            <v>200706Y1D</v>
          </cell>
        </row>
        <row r="2832">
          <cell r="C2832">
            <v>2</v>
          </cell>
          <cell r="D2832" t="str">
            <v>200706Y3D</v>
          </cell>
        </row>
        <row r="2833">
          <cell r="C2833">
            <v>1</v>
          </cell>
          <cell r="D2833" t="str">
            <v>200706Y4D</v>
          </cell>
        </row>
        <row r="2834">
          <cell r="C2834">
            <v>2</v>
          </cell>
          <cell r="D2834" t="str">
            <v>200706Y5D</v>
          </cell>
        </row>
        <row r="2835">
          <cell r="C2835">
            <v>0</v>
          </cell>
          <cell r="D2835" t="str">
            <v>200706Y7D</v>
          </cell>
        </row>
        <row r="2836">
          <cell r="C2836">
            <v>9</v>
          </cell>
          <cell r="D2836" t="str">
            <v>200706Y1L</v>
          </cell>
        </row>
        <row r="2837">
          <cell r="C2837">
            <v>4</v>
          </cell>
          <cell r="D2837" t="str">
            <v>200706Y2L</v>
          </cell>
        </row>
        <row r="2838">
          <cell r="C2838">
            <v>57694</v>
          </cell>
          <cell r="D2838" t="str">
            <v>200707301</v>
          </cell>
        </row>
        <row r="2839">
          <cell r="C2839">
            <v>12</v>
          </cell>
          <cell r="D2839" t="str">
            <v>200707601</v>
          </cell>
        </row>
        <row r="2840">
          <cell r="C2840">
            <v>141</v>
          </cell>
          <cell r="D2840" t="str">
            <v>200707701</v>
          </cell>
        </row>
        <row r="2841">
          <cell r="C2841">
            <v>2855</v>
          </cell>
          <cell r="D2841" t="str">
            <v>200707801</v>
          </cell>
        </row>
        <row r="2842">
          <cell r="C2842">
            <v>114</v>
          </cell>
          <cell r="D2842" t="str">
            <v>200707G3E</v>
          </cell>
        </row>
        <row r="2843">
          <cell r="C2843">
            <v>0</v>
          </cell>
          <cell r="D2843" t="str">
            <v>200707G6E</v>
          </cell>
        </row>
        <row r="2844">
          <cell r="C2844">
            <v>0</v>
          </cell>
          <cell r="D2844" t="str">
            <v>200707G7E</v>
          </cell>
        </row>
        <row r="2845">
          <cell r="C2845">
            <v>5</v>
          </cell>
          <cell r="D2845" t="str">
            <v>200707G8E</v>
          </cell>
        </row>
        <row r="2846">
          <cell r="C2846">
            <v>6321</v>
          </cell>
          <cell r="D2846" t="str">
            <v>200707102</v>
          </cell>
        </row>
        <row r="2847">
          <cell r="C2847">
            <v>18</v>
          </cell>
          <cell r="D2847" t="str">
            <v>200707202</v>
          </cell>
        </row>
        <row r="2848">
          <cell r="C2848">
            <v>148</v>
          </cell>
          <cell r="D2848" t="str">
            <v>200707302</v>
          </cell>
        </row>
        <row r="2849">
          <cell r="C2849">
            <v>209</v>
          </cell>
          <cell r="D2849" t="str">
            <v>200707402</v>
          </cell>
        </row>
        <row r="2850">
          <cell r="C2850">
            <v>54</v>
          </cell>
          <cell r="D2850" t="str">
            <v>200707502</v>
          </cell>
        </row>
        <row r="2851">
          <cell r="C2851">
            <v>8</v>
          </cell>
          <cell r="D2851" t="str">
            <v>200707602</v>
          </cell>
        </row>
        <row r="2852">
          <cell r="C2852">
            <v>13</v>
          </cell>
          <cell r="D2852" t="str">
            <v>200707702</v>
          </cell>
        </row>
        <row r="2853">
          <cell r="C2853">
            <v>759</v>
          </cell>
          <cell r="D2853" t="str">
            <v>200707802</v>
          </cell>
        </row>
        <row r="2854">
          <cell r="C2854">
            <v>770</v>
          </cell>
          <cell r="D2854" t="str">
            <v>200707902</v>
          </cell>
        </row>
        <row r="2855">
          <cell r="C2855">
            <v>3</v>
          </cell>
          <cell r="D2855" t="str">
            <v>200707142</v>
          </cell>
        </row>
        <row r="2856">
          <cell r="C2856">
            <v>0</v>
          </cell>
          <cell r="D2856" t="str">
            <v>200707242</v>
          </cell>
        </row>
        <row r="2857">
          <cell r="C2857">
            <v>4</v>
          </cell>
          <cell r="D2857" t="str">
            <v>200707342</v>
          </cell>
        </row>
        <row r="2858">
          <cell r="C2858">
            <v>5</v>
          </cell>
          <cell r="D2858" t="str">
            <v>200707542</v>
          </cell>
        </row>
        <row r="2859">
          <cell r="C2859">
            <v>1</v>
          </cell>
          <cell r="D2859" t="str">
            <v>200707642</v>
          </cell>
        </row>
        <row r="2860">
          <cell r="C2860">
            <v>0</v>
          </cell>
          <cell r="D2860" t="str">
            <v>200707742</v>
          </cell>
        </row>
        <row r="2861">
          <cell r="C2861">
            <v>18</v>
          </cell>
          <cell r="D2861" t="str">
            <v>200707203</v>
          </cell>
        </row>
        <row r="2862">
          <cell r="C2862">
            <v>27</v>
          </cell>
          <cell r="D2862" t="str">
            <v>200707104</v>
          </cell>
        </row>
        <row r="2863">
          <cell r="C2863">
            <v>271</v>
          </cell>
          <cell r="D2863" t="str">
            <v>200707305</v>
          </cell>
        </row>
        <row r="2864">
          <cell r="C2864">
            <v>1772</v>
          </cell>
          <cell r="D2864" t="str">
            <v>200707505</v>
          </cell>
        </row>
        <row r="2865">
          <cell r="C2865">
            <v>2</v>
          </cell>
          <cell r="D2865" t="str">
            <v>200707G3G</v>
          </cell>
        </row>
        <row r="2866">
          <cell r="C2866">
            <v>4</v>
          </cell>
          <cell r="D2866" t="str">
            <v>200707G5G</v>
          </cell>
        </row>
        <row r="2867">
          <cell r="C2867">
            <v>586</v>
          </cell>
          <cell r="D2867" t="str">
            <v>200707206</v>
          </cell>
        </row>
        <row r="2868">
          <cell r="C2868">
            <v>115</v>
          </cell>
          <cell r="D2868" t="str">
            <v>200707306</v>
          </cell>
        </row>
        <row r="2869">
          <cell r="C2869">
            <v>72</v>
          </cell>
          <cell r="D2869" t="str">
            <v>200707406</v>
          </cell>
        </row>
        <row r="2870">
          <cell r="C2870">
            <v>17</v>
          </cell>
          <cell r="D2870" t="str">
            <v>200707506</v>
          </cell>
        </row>
        <row r="2871">
          <cell r="C2871">
            <v>17</v>
          </cell>
          <cell r="D2871" t="str">
            <v>200707107</v>
          </cell>
        </row>
        <row r="2872">
          <cell r="C2872">
            <v>0</v>
          </cell>
          <cell r="D2872" t="str">
            <v>200707207</v>
          </cell>
        </row>
        <row r="2873">
          <cell r="C2873">
            <v>3</v>
          </cell>
          <cell r="D2873" t="str">
            <v>200707407</v>
          </cell>
        </row>
        <row r="2874">
          <cell r="C2874">
            <v>4</v>
          </cell>
          <cell r="D2874" t="str">
            <v>200707Y1D</v>
          </cell>
        </row>
        <row r="2875">
          <cell r="C2875">
            <v>2</v>
          </cell>
          <cell r="D2875" t="str">
            <v>200707Y3D</v>
          </cell>
        </row>
        <row r="2876">
          <cell r="C2876">
            <v>1</v>
          </cell>
          <cell r="D2876" t="str">
            <v>200707Y4D</v>
          </cell>
        </row>
        <row r="2877">
          <cell r="C2877">
            <v>2</v>
          </cell>
          <cell r="D2877" t="str">
            <v>200707Y5D</v>
          </cell>
        </row>
        <row r="2878">
          <cell r="C2878">
            <v>0</v>
          </cell>
          <cell r="D2878" t="str">
            <v>200707Y7D</v>
          </cell>
        </row>
        <row r="2879">
          <cell r="C2879">
            <v>9</v>
          </cell>
          <cell r="D2879" t="str">
            <v>200707Y1L</v>
          </cell>
        </row>
        <row r="2880">
          <cell r="C2880">
            <v>4</v>
          </cell>
          <cell r="D2880" t="str">
            <v>200707Y2L</v>
          </cell>
        </row>
        <row r="2881">
          <cell r="C2881">
            <v>57716</v>
          </cell>
          <cell r="D2881" t="str">
            <v>200708301</v>
          </cell>
        </row>
        <row r="2882">
          <cell r="C2882">
            <v>12</v>
          </cell>
          <cell r="D2882" t="str">
            <v>200708601</v>
          </cell>
        </row>
        <row r="2883">
          <cell r="C2883">
            <v>141</v>
          </cell>
          <cell r="D2883" t="str">
            <v>200708701</v>
          </cell>
        </row>
        <row r="2884">
          <cell r="C2884">
            <v>2854</v>
          </cell>
          <cell r="D2884" t="str">
            <v>200708801</v>
          </cell>
        </row>
        <row r="2885">
          <cell r="C2885">
            <v>1</v>
          </cell>
          <cell r="D2885" t="str">
            <v>200708G1D</v>
          </cell>
        </row>
        <row r="2886">
          <cell r="C2886">
            <v>2</v>
          </cell>
          <cell r="D2886" t="str">
            <v>200708X1L</v>
          </cell>
        </row>
        <row r="2887">
          <cell r="C2887">
            <v>123</v>
          </cell>
          <cell r="D2887" t="str">
            <v>200708G3E</v>
          </cell>
        </row>
        <row r="2888">
          <cell r="C2888">
            <v>0</v>
          </cell>
          <cell r="D2888" t="str">
            <v>200708G6E</v>
          </cell>
        </row>
        <row r="2889">
          <cell r="C2889">
            <v>0</v>
          </cell>
          <cell r="D2889" t="str">
            <v>200708G7E</v>
          </cell>
        </row>
        <row r="2890">
          <cell r="C2890">
            <v>5</v>
          </cell>
          <cell r="D2890" t="str">
            <v>200708G8E</v>
          </cell>
        </row>
        <row r="2891">
          <cell r="C2891">
            <v>6335</v>
          </cell>
          <cell r="D2891" t="str">
            <v>200708102</v>
          </cell>
        </row>
        <row r="2892">
          <cell r="C2892">
            <v>18</v>
          </cell>
          <cell r="D2892" t="str">
            <v>200708202</v>
          </cell>
        </row>
        <row r="2893">
          <cell r="C2893">
            <v>149</v>
          </cell>
          <cell r="D2893" t="str">
            <v>200708302</v>
          </cell>
        </row>
        <row r="2894">
          <cell r="C2894">
            <v>209</v>
          </cell>
          <cell r="D2894" t="str">
            <v>200708402</v>
          </cell>
        </row>
        <row r="2895">
          <cell r="C2895">
            <v>55</v>
          </cell>
          <cell r="D2895" t="str">
            <v>200708502</v>
          </cell>
        </row>
        <row r="2896">
          <cell r="C2896">
            <v>8</v>
          </cell>
          <cell r="D2896" t="str">
            <v>200708602</v>
          </cell>
        </row>
        <row r="2897">
          <cell r="C2897">
            <v>13</v>
          </cell>
          <cell r="D2897" t="str">
            <v>200708702</v>
          </cell>
        </row>
        <row r="2898">
          <cell r="C2898">
            <v>759</v>
          </cell>
          <cell r="D2898" t="str">
            <v>200708802</v>
          </cell>
        </row>
        <row r="2899">
          <cell r="C2899">
            <v>769</v>
          </cell>
          <cell r="D2899" t="str">
            <v>200708902</v>
          </cell>
        </row>
        <row r="2900">
          <cell r="C2900">
            <v>3</v>
          </cell>
          <cell r="D2900" t="str">
            <v>200708142</v>
          </cell>
        </row>
        <row r="2901">
          <cell r="C2901">
            <v>0</v>
          </cell>
          <cell r="D2901" t="str">
            <v>200708242</v>
          </cell>
        </row>
        <row r="2902">
          <cell r="C2902">
            <v>4</v>
          </cell>
          <cell r="D2902" t="str">
            <v>200708342</v>
          </cell>
        </row>
        <row r="2903">
          <cell r="C2903">
            <v>5</v>
          </cell>
          <cell r="D2903" t="str">
            <v>200708542</v>
          </cell>
        </row>
        <row r="2904">
          <cell r="C2904">
            <v>1</v>
          </cell>
          <cell r="D2904" t="str">
            <v>200708642</v>
          </cell>
        </row>
        <row r="2905">
          <cell r="C2905">
            <v>0</v>
          </cell>
          <cell r="D2905" t="str">
            <v>200708742</v>
          </cell>
        </row>
        <row r="2906">
          <cell r="C2906">
            <v>18</v>
          </cell>
          <cell r="D2906" t="str">
            <v>200708203</v>
          </cell>
        </row>
        <row r="2907">
          <cell r="C2907">
            <v>27</v>
          </cell>
          <cell r="D2907" t="str">
            <v>200708104</v>
          </cell>
        </row>
        <row r="2908">
          <cell r="C2908">
            <v>270</v>
          </cell>
          <cell r="D2908" t="str">
            <v>200708305</v>
          </cell>
        </row>
        <row r="2909">
          <cell r="C2909">
            <v>1769</v>
          </cell>
          <cell r="D2909" t="str">
            <v>200708505</v>
          </cell>
        </row>
        <row r="2910">
          <cell r="C2910">
            <v>2</v>
          </cell>
          <cell r="D2910" t="str">
            <v>200708G3G</v>
          </cell>
        </row>
        <row r="2911">
          <cell r="C2911">
            <v>4</v>
          </cell>
          <cell r="D2911" t="str">
            <v>200708G5G</v>
          </cell>
        </row>
        <row r="2912">
          <cell r="C2912">
            <v>588</v>
          </cell>
          <cell r="D2912" t="str">
            <v>200708206</v>
          </cell>
        </row>
        <row r="2913">
          <cell r="C2913">
            <v>116</v>
          </cell>
          <cell r="D2913" t="str">
            <v>200708306</v>
          </cell>
        </row>
        <row r="2914">
          <cell r="C2914">
            <v>72</v>
          </cell>
          <cell r="D2914" t="str">
            <v>200708406</v>
          </cell>
        </row>
        <row r="2915">
          <cell r="C2915">
            <v>17</v>
          </cell>
          <cell r="D2915" t="str">
            <v>200708506</v>
          </cell>
        </row>
        <row r="2916">
          <cell r="C2916">
            <v>17</v>
          </cell>
          <cell r="D2916" t="str">
            <v>200708107</v>
          </cell>
        </row>
        <row r="2917">
          <cell r="C2917">
            <v>1</v>
          </cell>
          <cell r="D2917" t="str">
            <v>200708207</v>
          </cell>
        </row>
        <row r="2918">
          <cell r="C2918">
            <v>3</v>
          </cell>
          <cell r="D2918" t="str">
            <v>200708407</v>
          </cell>
        </row>
        <row r="2919">
          <cell r="C2919">
            <v>4</v>
          </cell>
          <cell r="D2919" t="str">
            <v>200708Y1D</v>
          </cell>
        </row>
        <row r="2920">
          <cell r="C2920">
            <v>2</v>
          </cell>
          <cell r="D2920" t="str">
            <v>200708Y3D</v>
          </cell>
        </row>
        <row r="2921">
          <cell r="C2921">
            <v>1</v>
          </cell>
          <cell r="D2921" t="str">
            <v>200708Y4D</v>
          </cell>
        </row>
        <row r="2922">
          <cell r="C2922">
            <v>1</v>
          </cell>
          <cell r="D2922" t="str">
            <v>200708Y5D</v>
          </cell>
        </row>
        <row r="2923">
          <cell r="C2923">
            <v>0</v>
          </cell>
          <cell r="D2923" t="str">
            <v>200708Y7D</v>
          </cell>
        </row>
        <row r="2924">
          <cell r="C2924">
            <v>9</v>
          </cell>
          <cell r="D2924" t="str">
            <v>200708Y1L</v>
          </cell>
        </row>
        <row r="2925">
          <cell r="C2925">
            <v>3</v>
          </cell>
          <cell r="D2925" t="str">
            <v>200708Y2L</v>
          </cell>
        </row>
        <row r="2926">
          <cell r="C2926">
            <v>57765</v>
          </cell>
          <cell r="D2926" t="str">
            <v>200709301</v>
          </cell>
        </row>
        <row r="2927">
          <cell r="C2927">
            <v>12</v>
          </cell>
          <cell r="D2927" t="str">
            <v>200709601</v>
          </cell>
        </row>
        <row r="2928">
          <cell r="C2928">
            <v>141</v>
          </cell>
          <cell r="D2928" t="str">
            <v>200709701</v>
          </cell>
        </row>
        <row r="2929">
          <cell r="C2929">
            <v>2852</v>
          </cell>
          <cell r="D2929" t="str">
            <v>200709801</v>
          </cell>
        </row>
        <row r="2930">
          <cell r="C2930">
            <v>2</v>
          </cell>
          <cell r="D2930" t="str">
            <v>200709G1D</v>
          </cell>
        </row>
        <row r="2931">
          <cell r="C2931">
            <v>0</v>
          </cell>
          <cell r="D2931" t="str">
            <v>200709X1L</v>
          </cell>
        </row>
        <row r="2932">
          <cell r="C2932">
            <v>129</v>
          </cell>
          <cell r="D2932" t="str">
            <v>200709G3E</v>
          </cell>
        </row>
        <row r="2933">
          <cell r="C2933">
            <v>0</v>
          </cell>
          <cell r="D2933" t="str">
            <v>200709G6E</v>
          </cell>
        </row>
        <row r="2934">
          <cell r="C2934">
            <v>0</v>
          </cell>
          <cell r="D2934" t="str">
            <v>200709G7E</v>
          </cell>
        </row>
        <row r="2935">
          <cell r="C2935">
            <v>5</v>
          </cell>
          <cell r="D2935" t="str">
            <v>200709G8E</v>
          </cell>
        </row>
        <row r="2936">
          <cell r="C2936">
            <v>6335</v>
          </cell>
          <cell r="D2936" t="str">
            <v>200709102</v>
          </cell>
        </row>
        <row r="2937">
          <cell r="C2937">
            <v>20</v>
          </cell>
          <cell r="D2937" t="str">
            <v>200709202</v>
          </cell>
        </row>
        <row r="2938">
          <cell r="C2938">
            <v>149</v>
          </cell>
          <cell r="D2938" t="str">
            <v>200709302</v>
          </cell>
        </row>
        <row r="2939">
          <cell r="C2939">
            <v>209</v>
          </cell>
          <cell r="D2939" t="str">
            <v>200709402</v>
          </cell>
        </row>
        <row r="2940">
          <cell r="C2940">
            <v>55</v>
          </cell>
          <cell r="D2940" t="str">
            <v>200709502</v>
          </cell>
        </row>
        <row r="2941">
          <cell r="C2941">
            <v>8</v>
          </cell>
          <cell r="D2941" t="str">
            <v>200709602</v>
          </cell>
        </row>
        <row r="2942">
          <cell r="C2942">
            <v>12</v>
          </cell>
          <cell r="D2942" t="str">
            <v>200709702</v>
          </cell>
        </row>
        <row r="2943">
          <cell r="C2943">
            <v>759</v>
          </cell>
          <cell r="D2943" t="str">
            <v>200709802</v>
          </cell>
        </row>
        <row r="2944">
          <cell r="C2944">
            <v>764</v>
          </cell>
          <cell r="D2944" t="str">
            <v>200709902</v>
          </cell>
        </row>
        <row r="2945">
          <cell r="C2945">
            <v>3</v>
          </cell>
          <cell r="D2945" t="str">
            <v>200709142</v>
          </cell>
        </row>
        <row r="2946">
          <cell r="C2946">
            <v>0</v>
          </cell>
          <cell r="D2946" t="str">
            <v>200709242</v>
          </cell>
        </row>
        <row r="2947">
          <cell r="C2947">
            <v>4</v>
          </cell>
          <cell r="D2947" t="str">
            <v>200709342</v>
          </cell>
        </row>
        <row r="2948">
          <cell r="C2948">
            <v>5</v>
          </cell>
          <cell r="D2948" t="str">
            <v>200709542</v>
          </cell>
        </row>
        <row r="2949">
          <cell r="C2949">
            <v>1</v>
          </cell>
          <cell r="D2949" t="str">
            <v>200709642</v>
          </cell>
        </row>
        <row r="2950">
          <cell r="C2950">
            <v>0</v>
          </cell>
          <cell r="D2950" t="str">
            <v>200709742</v>
          </cell>
        </row>
        <row r="2951">
          <cell r="C2951">
            <v>18</v>
          </cell>
          <cell r="D2951" t="str">
            <v>200709203</v>
          </cell>
        </row>
        <row r="2952">
          <cell r="C2952">
            <v>27</v>
          </cell>
          <cell r="D2952" t="str">
            <v>200709104</v>
          </cell>
        </row>
        <row r="2953">
          <cell r="C2953">
            <v>268</v>
          </cell>
          <cell r="D2953" t="str">
            <v>200709305</v>
          </cell>
        </row>
        <row r="2954">
          <cell r="C2954">
            <v>1776</v>
          </cell>
          <cell r="D2954" t="str">
            <v>200709505</v>
          </cell>
        </row>
        <row r="2955">
          <cell r="C2955">
            <v>2</v>
          </cell>
          <cell r="D2955" t="str">
            <v>200709G3G</v>
          </cell>
        </row>
        <row r="2956">
          <cell r="C2956">
            <v>4</v>
          </cell>
          <cell r="D2956" t="str">
            <v>200709G5G</v>
          </cell>
        </row>
        <row r="2957">
          <cell r="C2957">
            <v>589</v>
          </cell>
          <cell r="D2957" t="str">
            <v>200709206</v>
          </cell>
        </row>
        <row r="2958">
          <cell r="C2958">
            <v>116</v>
          </cell>
          <cell r="D2958" t="str">
            <v>200709306</v>
          </cell>
        </row>
        <row r="2959">
          <cell r="C2959">
            <v>72</v>
          </cell>
          <cell r="D2959" t="str">
            <v>200709406</v>
          </cell>
        </row>
        <row r="2960">
          <cell r="C2960">
            <v>17</v>
          </cell>
          <cell r="D2960" t="str">
            <v>200709506</v>
          </cell>
        </row>
        <row r="2961">
          <cell r="C2961">
            <v>19</v>
          </cell>
          <cell r="D2961" t="str">
            <v>200709107</v>
          </cell>
        </row>
        <row r="2962">
          <cell r="C2962">
            <v>1</v>
          </cell>
          <cell r="D2962" t="str">
            <v>200709207</v>
          </cell>
        </row>
        <row r="2963">
          <cell r="C2963">
            <v>3</v>
          </cell>
          <cell r="D2963" t="str">
            <v>200709407</v>
          </cell>
        </row>
        <row r="2964">
          <cell r="C2964">
            <v>4</v>
          </cell>
          <cell r="D2964" t="str">
            <v>200709Y1D</v>
          </cell>
        </row>
        <row r="2965">
          <cell r="C2965">
            <v>2</v>
          </cell>
          <cell r="D2965" t="str">
            <v>200709Y3D</v>
          </cell>
        </row>
        <row r="2966">
          <cell r="C2966">
            <v>1</v>
          </cell>
          <cell r="D2966" t="str">
            <v>200709Y4D</v>
          </cell>
        </row>
        <row r="2967">
          <cell r="C2967">
            <v>1</v>
          </cell>
          <cell r="D2967" t="str">
            <v>200709Y5D</v>
          </cell>
        </row>
        <row r="2968">
          <cell r="C2968">
            <v>0</v>
          </cell>
          <cell r="D2968" t="str">
            <v>200709Y7D</v>
          </cell>
        </row>
        <row r="2969">
          <cell r="C2969">
            <v>9</v>
          </cell>
          <cell r="D2969" t="str">
            <v>200709Y1L</v>
          </cell>
        </row>
        <row r="2970">
          <cell r="C2970">
            <v>3</v>
          </cell>
          <cell r="D2970" t="str">
            <v>200709Y2L</v>
          </cell>
        </row>
        <row r="2971">
          <cell r="C2971">
            <v>57803</v>
          </cell>
          <cell r="D2971" t="str">
            <v>200710301</v>
          </cell>
        </row>
        <row r="2972">
          <cell r="C2972">
            <v>12</v>
          </cell>
          <cell r="D2972" t="str">
            <v>200710601</v>
          </cell>
        </row>
        <row r="2973">
          <cell r="C2973">
            <v>141</v>
          </cell>
          <cell r="D2973" t="str">
            <v>200710701</v>
          </cell>
        </row>
        <row r="2974">
          <cell r="C2974">
            <v>2852</v>
          </cell>
          <cell r="D2974" t="str">
            <v>200710801</v>
          </cell>
        </row>
        <row r="2975">
          <cell r="C2975">
            <v>2</v>
          </cell>
          <cell r="D2975" t="str">
            <v>200710G1D</v>
          </cell>
        </row>
        <row r="2976">
          <cell r="C2976">
            <v>0</v>
          </cell>
          <cell r="D2976" t="str">
            <v>200710X1L</v>
          </cell>
        </row>
        <row r="2977">
          <cell r="C2977">
            <v>131</v>
          </cell>
          <cell r="D2977" t="str">
            <v>200710G3E</v>
          </cell>
        </row>
        <row r="2978">
          <cell r="C2978">
            <v>0</v>
          </cell>
          <cell r="D2978" t="str">
            <v>200710G6E</v>
          </cell>
        </row>
        <row r="2979">
          <cell r="C2979">
            <v>0</v>
          </cell>
          <cell r="D2979" t="str">
            <v>200710G7E</v>
          </cell>
        </row>
        <row r="2980">
          <cell r="C2980">
            <v>5</v>
          </cell>
          <cell r="D2980" t="str">
            <v>200710G8E</v>
          </cell>
        </row>
        <row r="2981">
          <cell r="C2981">
            <v>6337</v>
          </cell>
          <cell r="D2981" t="str">
            <v>200710102</v>
          </cell>
        </row>
        <row r="2982">
          <cell r="C2982">
            <v>20</v>
          </cell>
          <cell r="D2982" t="str">
            <v>200710202</v>
          </cell>
        </row>
        <row r="2983">
          <cell r="C2983">
            <v>149</v>
          </cell>
          <cell r="D2983" t="str">
            <v>200710302</v>
          </cell>
        </row>
        <row r="2984">
          <cell r="C2984">
            <v>206</v>
          </cell>
          <cell r="D2984" t="str">
            <v>200710402</v>
          </cell>
        </row>
        <row r="2985">
          <cell r="C2985">
            <v>55</v>
          </cell>
          <cell r="D2985" t="str">
            <v>200710502</v>
          </cell>
        </row>
        <row r="2986">
          <cell r="C2986">
            <v>7</v>
          </cell>
          <cell r="D2986" t="str">
            <v>200710602</v>
          </cell>
        </row>
        <row r="2987">
          <cell r="C2987">
            <v>12</v>
          </cell>
          <cell r="D2987" t="str">
            <v>200710702</v>
          </cell>
        </row>
        <row r="2988">
          <cell r="C2988">
            <v>760</v>
          </cell>
          <cell r="D2988" t="str">
            <v>200710802</v>
          </cell>
        </row>
        <row r="2989">
          <cell r="C2989">
            <v>765</v>
          </cell>
          <cell r="D2989" t="str">
            <v>200710902</v>
          </cell>
        </row>
        <row r="2990">
          <cell r="C2990">
            <v>3</v>
          </cell>
          <cell r="D2990" t="str">
            <v>200710142</v>
          </cell>
        </row>
        <row r="2991">
          <cell r="C2991">
            <v>0</v>
          </cell>
          <cell r="D2991" t="str">
            <v>200710242</v>
          </cell>
        </row>
        <row r="2992">
          <cell r="C2992">
            <v>4</v>
          </cell>
          <cell r="D2992" t="str">
            <v>200710342</v>
          </cell>
        </row>
        <row r="2993">
          <cell r="C2993">
            <v>5</v>
          </cell>
          <cell r="D2993" t="str">
            <v>200710542</v>
          </cell>
        </row>
        <row r="2994">
          <cell r="C2994">
            <v>1</v>
          </cell>
          <cell r="D2994" t="str">
            <v>200710642</v>
          </cell>
        </row>
        <row r="2995">
          <cell r="C2995">
            <v>0</v>
          </cell>
          <cell r="D2995" t="str">
            <v>200710742</v>
          </cell>
        </row>
        <row r="2996">
          <cell r="C2996">
            <v>18</v>
          </cell>
          <cell r="D2996" t="str">
            <v>200710203</v>
          </cell>
        </row>
        <row r="2997">
          <cell r="C2997">
            <v>27</v>
          </cell>
          <cell r="D2997" t="str">
            <v>200710104</v>
          </cell>
        </row>
        <row r="2998">
          <cell r="C2998">
            <v>268</v>
          </cell>
          <cell r="D2998" t="str">
            <v>200710305</v>
          </cell>
        </row>
        <row r="2999">
          <cell r="C2999">
            <v>1774</v>
          </cell>
          <cell r="D2999" t="str">
            <v>200710505</v>
          </cell>
        </row>
        <row r="3000">
          <cell r="C3000">
            <v>2</v>
          </cell>
          <cell r="D3000" t="str">
            <v>200710G3G</v>
          </cell>
        </row>
        <row r="3001">
          <cell r="C3001">
            <v>4</v>
          </cell>
          <cell r="D3001" t="str">
            <v>200710G5G</v>
          </cell>
        </row>
        <row r="3002">
          <cell r="C3002">
            <v>588</v>
          </cell>
          <cell r="D3002" t="str">
            <v>200710206</v>
          </cell>
        </row>
        <row r="3003">
          <cell r="C3003">
            <v>117</v>
          </cell>
          <cell r="D3003" t="str">
            <v>200710306</v>
          </cell>
        </row>
        <row r="3004">
          <cell r="C3004">
            <v>72</v>
          </cell>
          <cell r="D3004" t="str">
            <v>200710406</v>
          </cell>
        </row>
        <row r="3005">
          <cell r="C3005">
            <v>17</v>
          </cell>
          <cell r="D3005" t="str">
            <v>200710506</v>
          </cell>
        </row>
        <row r="3006">
          <cell r="C3006">
            <v>19</v>
          </cell>
          <cell r="D3006" t="str">
            <v>200710107</v>
          </cell>
        </row>
        <row r="3007">
          <cell r="C3007">
            <v>1</v>
          </cell>
          <cell r="D3007" t="str">
            <v>200710207</v>
          </cell>
        </row>
        <row r="3008">
          <cell r="C3008">
            <v>3</v>
          </cell>
          <cell r="D3008" t="str">
            <v>200710407</v>
          </cell>
        </row>
        <row r="3009">
          <cell r="C3009">
            <v>4</v>
          </cell>
          <cell r="D3009" t="str">
            <v>200710Y1D</v>
          </cell>
        </row>
        <row r="3010">
          <cell r="C3010">
            <v>2</v>
          </cell>
          <cell r="D3010" t="str">
            <v>200710Y3D</v>
          </cell>
        </row>
        <row r="3011">
          <cell r="C3011">
            <v>1</v>
          </cell>
          <cell r="D3011" t="str">
            <v>200710Y4D</v>
          </cell>
        </row>
        <row r="3012">
          <cell r="C3012">
            <v>1</v>
          </cell>
          <cell r="D3012" t="str">
            <v>200710Y5D</v>
          </cell>
        </row>
        <row r="3013">
          <cell r="C3013">
            <v>0</v>
          </cell>
          <cell r="D3013" t="str">
            <v>200710Y7D</v>
          </cell>
        </row>
        <row r="3014">
          <cell r="C3014">
            <v>9</v>
          </cell>
          <cell r="D3014" t="str">
            <v>200710Y1L</v>
          </cell>
        </row>
        <row r="3015">
          <cell r="C3015">
            <v>3</v>
          </cell>
          <cell r="D3015" t="str">
            <v>200710Y2L</v>
          </cell>
        </row>
        <row r="3016">
          <cell r="C3016">
            <v>57811</v>
          </cell>
          <cell r="D3016" t="str">
            <v>200711301</v>
          </cell>
        </row>
        <row r="3017">
          <cell r="C3017">
            <v>12</v>
          </cell>
          <cell r="D3017" t="str">
            <v>200711601</v>
          </cell>
        </row>
        <row r="3018">
          <cell r="C3018">
            <v>141</v>
          </cell>
          <cell r="D3018" t="str">
            <v>200711701</v>
          </cell>
        </row>
        <row r="3019">
          <cell r="C3019">
            <v>2852</v>
          </cell>
          <cell r="D3019" t="str">
            <v>200711801</v>
          </cell>
        </row>
        <row r="3020">
          <cell r="C3020">
            <v>2</v>
          </cell>
          <cell r="D3020" t="str">
            <v>200711G1D</v>
          </cell>
        </row>
        <row r="3021">
          <cell r="C3021">
            <v>0</v>
          </cell>
          <cell r="D3021" t="str">
            <v>200711X1L</v>
          </cell>
        </row>
        <row r="3022">
          <cell r="C3022">
            <v>131</v>
          </cell>
          <cell r="D3022" t="str">
            <v>200711G3E</v>
          </cell>
        </row>
        <row r="3023">
          <cell r="C3023">
            <v>0</v>
          </cell>
          <cell r="D3023" t="str">
            <v>200711G6E</v>
          </cell>
        </row>
        <row r="3024">
          <cell r="C3024">
            <v>0</v>
          </cell>
          <cell r="D3024" t="str">
            <v>200711G7E</v>
          </cell>
        </row>
        <row r="3025">
          <cell r="C3025">
            <v>5</v>
          </cell>
          <cell r="D3025" t="str">
            <v>200711G8E</v>
          </cell>
        </row>
        <row r="3026">
          <cell r="C3026">
            <v>6341</v>
          </cell>
          <cell r="D3026" t="str">
            <v>200711102</v>
          </cell>
        </row>
        <row r="3027">
          <cell r="C3027">
            <v>20</v>
          </cell>
          <cell r="D3027" t="str">
            <v>200711202</v>
          </cell>
        </row>
        <row r="3028">
          <cell r="C3028">
            <v>149</v>
          </cell>
          <cell r="D3028" t="str">
            <v>200711302</v>
          </cell>
        </row>
        <row r="3029">
          <cell r="C3029">
            <v>206</v>
          </cell>
          <cell r="D3029" t="str">
            <v>200711402</v>
          </cell>
        </row>
        <row r="3030">
          <cell r="C3030">
            <v>55</v>
          </cell>
          <cell r="D3030" t="str">
            <v>200711502</v>
          </cell>
        </row>
        <row r="3031">
          <cell r="C3031">
            <v>7</v>
          </cell>
          <cell r="D3031" t="str">
            <v>200711602</v>
          </cell>
        </row>
        <row r="3032">
          <cell r="C3032">
            <v>12</v>
          </cell>
          <cell r="D3032" t="str">
            <v>200711702</v>
          </cell>
        </row>
        <row r="3033">
          <cell r="C3033">
            <v>760</v>
          </cell>
          <cell r="D3033" t="str">
            <v>200711802</v>
          </cell>
        </row>
        <row r="3034">
          <cell r="C3034">
            <v>760</v>
          </cell>
          <cell r="D3034" t="str">
            <v>200711902</v>
          </cell>
        </row>
        <row r="3035">
          <cell r="C3035">
            <v>3</v>
          </cell>
          <cell r="D3035" t="str">
            <v>200711142</v>
          </cell>
        </row>
        <row r="3036">
          <cell r="C3036">
            <v>0</v>
          </cell>
          <cell r="D3036" t="str">
            <v>200711242</v>
          </cell>
        </row>
        <row r="3037">
          <cell r="C3037">
            <v>4</v>
          </cell>
          <cell r="D3037" t="str">
            <v>200711342</v>
          </cell>
        </row>
        <row r="3038">
          <cell r="C3038">
            <v>5</v>
          </cell>
          <cell r="D3038" t="str">
            <v>200711542</v>
          </cell>
        </row>
        <row r="3039">
          <cell r="C3039">
            <v>1</v>
          </cell>
          <cell r="D3039" t="str">
            <v>200711642</v>
          </cell>
        </row>
        <row r="3040">
          <cell r="C3040">
            <v>0</v>
          </cell>
          <cell r="D3040" t="str">
            <v>200711742</v>
          </cell>
        </row>
        <row r="3041">
          <cell r="C3041">
            <v>18</v>
          </cell>
          <cell r="D3041" t="str">
            <v>200711203</v>
          </cell>
        </row>
        <row r="3042">
          <cell r="C3042">
            <v>27</v>
          </cell>
          <cell r="D3042" t="str">
            <v>200711104</v>
          </cell>
        </row>
        <row r="3043">
          <cell r="C3043">
            <v>267</v>
          </cell>
          <cell r="D3043" t="str">
            <v>200711305</v>
          </cell>
        </row>
        <row r="3044">
          <cell r="C3044">
            <v>1775</v>
          </cell>
          <cell r="D3044" t="str">
            <v>200711505</v>
          </cell>
        </row>
        <row r="3045">
          <cell r="C3045">
            <v>2</v>
          </cell>
          <cell r="D3045" t="str">
            <v>200711G3G</v>
          </cell>
        </row>
        <row r="3046">
          <cell r="C3046">
            <v>4</v>
          </cell>
          <cell r="D3046" t="str">
            <v>200711G5G</v>
          </cell>
        </row>
        <row r="3047">
          <cell r="C3047">
            <v>588</v>
          </cell>
          <cell r="D3047" t="str">
            <v>200711206</v>
          </cell>
        </row>
        <row r="3048">
          <cell r="C3048">
            <v>116</v>
          </cell>
          <cell r="D3048" t="str">
            <v>200711306</v>
          </cell>
        </row>
        <row r="3049">
          <cell r="C3049">
            <v>72</v>
          </cell>
          <cell r="D3049" t="str">
            <v>200711406</v>
          </cell>
        </row>
        <row r="3050">
          <cell r="C3050">
            <v>18</v>
          </cell>
          <cell r="D3050" t="str">
            <v>200711506</v>
          </cell>
        </row>
        <row r="3051">
          <cell r="C3051">
            <v>19</v>
          </cell>
          <cell r="D3051" t="str">
            <v>200711107</v>
          </cell>
        </row>
        <row r="3052">
          <cell r="C3052">
            <v>2</v>
          </cell>
          <cell r="D3052" t="str">
            <v>200711207</v>
          </cell>
        </row>
        <row r="3053">
          <cell r="C3053">
            <v>3</v>
          </cell>
          <cell r="D3053" t="str">
            <v>200711407</v>
          </cell>
        </row>
        <row r="3054">
          <cell r="C3054">
            <v>4</v>
          </cell>
          <cell r="D3054" t="str">
            <v>200711Y1D</v>
          </cell>
        </row>
        <row r="3055">
          <cell r="C3055">
            <v>2</v>
          </cell>
          <cell r="D3055" t="str">
            <v>200711Y3D</v>
          </cell>
        </row>
        <row r="3056">
          <cell r="C3056">
            <v>1</v>
          </cell>
          <cell r="D3056" t="str">
            <v>200711Y4D</v>
          </cell>
        </row>
        <row r="3057">
          <cell r="C3057">
            <v>1</v>
          </cell>
          <cell r="D3057" t="str">
            <v>200711Y5D</v>
          </cell>
        </row>
        <row r="3058">
          <cell r="C3058">
            <v>0</v>
          </cell>
          <cell r="D3058" t="str">
            <v>200711Y7D</v>
          </cell>
        </row>
        <row r="3059">
          <cell r="C3059">
            <v>9</v>
          </cell>
          <cell r="D3059" t="str">
            <v>200711Y1L</v>
          </cell>
        </row>
        <row r="3060">
          <cell r="C3060">
            <v>2</v>
          </cell>
          <cell r="D3060" t="str">
            <v>200711Y2L</v>
          </cell>
        </row>
        <row r="3061">
          <cell r="C3061">
            <v>57871</v>
          </cell>
          <cell r="D3061" t="str">
            <v>200712301</v>
          </cell>
        </row>
        <row r="3062">
          <cell r="C3062">
            <v>12</v>
          </cell>
          <cell r="D3062" t="str">
            <v>200712601</v>
          </cell>
        </row>
        <row r="3063">
          <cell r="C3063">
            <v>141</v>
          </cell>
          <cell r="D3063" t="str">
            <v>200712701</v>
          </cell>
        </row>
        <row r="3064">
          <cell r="C3064">
            <v>2848</v>
          </cell>
          <cell r="D3064" t="str">
            <v>200712801</v>
          </cell>
        </row>
        <row r="3065">
          <cell r="C3065">
            <v>2</v>
          </cell>
          <cell r="D3065" t="str">
            <v>200712G1D</v>
          </cell>
        </row>
        <row r="3066">
          <cell r="C3066">
            <v>0</v>
          </cell>
          <cell r="D3066" t="str">
            <v>200712X1L</v>
          </cell>
        </row>
        <row r="3067">
          <cell r="C3067">
            <v>135</v>
          </cell>
          <cell r="D3067" t="str">
            <v>200712G3E</v>
          </cell>
        </row>
        <row r="3068">
          <cell r="C3068">
            <v>0</v>
          </cell>
          <cell r="D3068" t="str">
            <v>200712G6E</v>
          </cell>
        </row>
        <row r="3069">
          <cell r="C3069">
            <v>0</v>
          </cell>
          <cell r="D3069" t="str">
            <v>200712G7E</v>
          </cell>
        </row>
        <row r="3070">
          <cell r="C3070">
            <v>5</v>
          </cell>
          <cell r="D3070" t="str">
            <v>200712G8E</v>
          </cell>
        </row>
        <row r="3071">
          <cell r="C3071">
            <v>6342</v>
          </cell>
          <cell r="D3071" t="str">
            <v>200712102</v>
          </cell>
        </row>
        <row r="3072">
          <cell r="C3072">
            <v>20</v>
          </cell>
          <cell r="D3072" t="str">
            <v>200712202</v>
          </cell>
        </row>
        <row r="3073">
          <cell r="C3073">
            <v>149</v>
          </cell>
          <cell r="D3073" t="str">
            <v>200712302</v>
          </cell>
        </row>
        <row r="3074">
          <cell r="C3074">
            <v>206</v>
          </cell>
          <cell r="D3074" t="str">
            <v>200712402</v>
          </cell>
        </row>
        <row r="3075">
          <cell r="C3075">
            <v>54</v>
          </cell>
          <cell r="D3075" t="str">
            <v>200712502</v>
          </cell>
        </row>
        <row r="3076">
          <cell r="C3076">
            <v>7</v>
          </cell>
          <cell r="D3076" t="str">
            <v>200712602</v>
          </cell>
        </row>
        <row r="3077">
          <cell r="C3077">
            <v>12</v>
          </cell>
          <cell r="D3077" t="str">
            <v>200712702</v>
          </cell>
        </row>
        <row r="3078">
          <cell r="C3078">
            <v>761</v>
          </cell>
          <cell r="D3078" t="str">
            <v>200712802</v>
          </cell>
        </row>
        <row r="3079">
          <cell r="C3079">
            <v>759</v>
          </cell>
          <cell r="D3079" t="str">
            <v>200712902</v>
          </cell>
        </row>
        <row r="3080">
          <cell r="C3080">
            <v>3</v>
          </cell>
          <cell r="D3080" t="str">
            <v>200712142</v>
          </cell>
        </row>
        <row r="3081">
          <cell r="C3081">
            <v>0</v>
          </cell>
          <cell r="D3081" t="str">
            <v>200712242</v>
          </cell>
        </row>
        <row r="3082">
          <cell r="C3082">
            <v>4</v>
          </cell>
          <cell r="D3082" t="str">
            <v>200712342</v>
          </cell>
        </row>
        <row r="3083">
          <cell r="C3083">
            <v>5</v>
          </cell>
          <cell r="D3083" t="str">
            <v>200712542</v>
          </cell>
        </row>
        <row r="3084">
          <cell r="C3084">
            <v>1</v>
          </cell>
          <cell r="D3084" t="str">
            <v>200712642</v>
          </cell>
        </row>
        <row r="3085">
          <cell r="C3085">
            <v>0</v>
          </cell>
          <cell r="D3085" t="str">
            <v>200712742</v>
          </cell>
        </row>
        <row r="3086">
          <cell r="C3086">
            <v>18</v>
          </cell>
          <cell r="D3086" t="str">
            <v>200712203</v>
          </cell>
        </row>
        <row r="3087">
          <cell r="C3087">
            <v>27</v>
          </cell>
          <cell r="D3087" t="str">
            <v>200712104</v>
          </cell>
        </row>
        <row r="3088">
          <cell r="C3088">
            <v>266</v>
          </cell>
          <cell r="D3088" t="str">
            <v>200712305</v>
          </cell>
        </row>
        <row r="3089">
          <cell r="C3089">
            <v>1782</v>
          </cell>
          <cell r="D3089" t="str">
            <v>200712505</v>
          </cell>
        </row>
        <row r="3090">
          <cell r="C3090">
            <v>2</v>
          </cell>
          <cell r="D3090" t="str">
            <v>200712G3G</v>
          </cell>
        </row>
        <row r="3091">
          <cell r="C3091">
            <v>4</v>
          </cell>
          <cell r="D3091" t="str">
            <v>200712G5G</v>
          </cell>
        </row>
        <row r="3092">
          <cell r="C3092">
            <v>589</v>
          </cell>
          <cell r="D3092" t="str">
            <v>200712206</v>
          </cell>
        </row>
        <row r="3093">
          <cell r="C3093">
            <v>116</v>
          </cell>
          <cell r="D3093" t="str">
            <v>200712306</v>
          </cell>
        </row>
        <row r="3094">
          <cell r="C3094">
            <v>72</v>
          </cell>
          <cell r="D3094" t="str">
            <v>200712406</v>
          </cell>
        </row>
        <row r="3095">
          <cell r="C3095">
            <v>18</v>
          </cell>
          <cell r="D3095" t="str">
            <v>200712506</v>
          </cell>
        </row>
        <row r="3096">
          <cell r="C3096">
            <v>19</v>
          </cell>
          <cell r="D3096" t="str">
            <v>200712107</v>
          </cell>
        </row>
        <row r="3097">
          <cell r="C3097">
            <v>2</v>
          </cell>
          <cell r="D3097" t="str">
            <v>200712207</v>
          </cell>
        </row>
        <row r="3098">
          <cell r="C3098">
            <v>3</v>
          </cell>
          <cell r="D3098" t="str">
            <v>200712407</v>
          </cell>
        </row>
        <row r="3099">
          <cell r="C3099">
            <v>4</v>
          </cell>
          <cell r="D3099" t="str">
            <v>200712Y1D</v>
          </cell>
        </row>
        <row r="3100">
          <cell r="C3100">
            <v>2</v>
          </cell>
          <cell r="D3100" t="str">
            <v>200712Y3D</v>
          </cell>
        </row>
        <row r="3101">
          <cell r="C3101">
            <v>1</v>
          </cell>
          <cell r="D3101" t="str">
            <v>200712Y4D</v>
          </cell>
        </row>
        <row r="3102">
          <cell r="C3102">
            <v>1</v>
          </cell>
          <cell r="D3102" t="str">
            <v>200712Y5D</v>
          </cell>
        </row>
        <row r="3103">
          <cell r="C3103">
            <v>0</v>
          </cell>
          <cell r="D3103" t="str">
            <v>200712Y7D</v>
          </cell>
        </row>
        <row r="3104">
          <cell r="C3104">
            <v>9</v>
          </cell>
          <cell r="D3104" t="str">
            <v>200712Y1L</v>
          </cell>
        </row>
        <row r="3105">
          <cell r="C3105">
            <v>2</v>
          </cell>
          <cell r="D3105" t="str">
            <v>200712Y2L</v>
          </cell>
        </row>
        <row r="3106">
          <cell r="C3106">
            <v>57908</v>
          </cell>
          <cell r="D3106" t="str">
            <v>200801301</v>
          </cell>
        </row>
        <row r="3107">
          <cell r="C3107">
            <v>12</v>
          </cell>
          <cell r="D3107" t="str">
            <v>200801601</v>
          </cell>
        </row>
        <row r="3108">
          <cell r="C3108">
            <v>141</v>
          </cell>
          <cell r="D3108" t="str">
            <v>200801701</v>
          </cell>
        </row>
        <row r="3109">
          <cell r="C3109">
            <v>2845</v>
          </cell>
          <cell r="D3109" t="str">
            <v>200801801</v>
          </cell>
        </row>
        <row r="3110">
          <cell r="C3110">
            <v>2</v>
          </cell>
          <cell r="D3110" t="str">
            <v>200801G1D</v>
          </cell>
        </row>
        <row r="3111">
          <cell r="C3111">
            <v>0</v>
          </cell>
          <cell r="D3111" t="str">
            <v>200801X1L</v>
          </cell>
        </row>
        <row r="3112">
          <cell r="C3112">
            <v>136</v>
          </cell>
          <cell r="D3112" t="str">
            <v>200801G3E</v>
          </cell>
        </row>
        <row r="3113">
          <cell r="C3113">
            <v>0</v>
          </cell>
          <cell r="D3113" t="str">
            <v>200801G6E</v>
          </cell>
        </row>
        <row r="3114">
          <cell r="C3114">
            <v>0</v>
          </cell>
          <cell r="D3114" t="str">
            <v>200801G7E</v>
          </cell>
        </row>
        <row r="3115">
          <cell r="C3115">
            <v>5</v>
          </cell>
          <cell r="D3115" t="str">
            <v>200801G8E</v>
          </cell>
        </row>
        <row r="3116">
          <cell r="C3116">
            <v>6358</v>
          </cell>
          <cell r="D3116" t="str">
            <v>200801102</v>
          </cell>
        </row>
        <row r="3117">
          <cell r="C3117">
            <v>20</v>
          </cell>
          <cell r="D3117" t="str">
            <v>200801202</v>
          </cell>
        </row>
        <row r="3118">
          <cell r="C3118">
            <v>150</v>
          </cell>
          <cell r="D3118" t="str">
            <v>200801302</v>
          </cell>
        </row>
        <row r="3119">
          <cell r="C3119">
            <v>206</v>
          </cell>
          <cell r="D3119" t="str">
            <v>200801402</v>
          </cell>
        </row>
        <row r="3120">
          <cell r="C3120">
            <v>55</v>
          </cell>
          <cell r="D3120" t="str">
            <v>200801502</v>
          </cell>
        </row>
        <row r="3121">
          <cell r="C3121">
            <v>7</v>
          </cell>
          <cell r="D3121" t="str">
            <v>200801602</v>
          </cell>
        </row>
        <row r="3122">
          <cell r="C3122">
            <v>12</v>
          </cell>
          <cell r="D3122" t="str">
            <v>200801702</v>
          </cell>
        </row>
        <row r="3123">
          <cell r="C3123">
            <v>761</v>
          </cell>
          <cell r="D3123" t="str">
            <v>200801802</v>
          </cell>
        </row>
        <row r="3124">
          <cell r="C3124">
            <v>752</v>
          </cell>
          <cell r="D3124" t="str">
            <v>200801902</v>
          </cell>
        </row>
        <row r="3125">
          <cell r="C3125">
            <v>3</v>
          </cell>
          <cell r="D3125" t="str">
            <v>200801142</v>
          </cell>
        </row>
        <row r="3126">
          <cell r="C3126">
            <v>0</v>
          </cell>
          <cell r="D3126" t="str">
            <v>200801242</v>
          </cell>
        </row>
        <row r="3127">
          <cell r="C3127">
            <v>4</v>
          </cell>
          <cell r="D3127" t="str">
            <v>200801342</v>
          </cell>
        </row>
        <row r="3128">
          <cell r="C3128">
            <v>4</v>
          </cell>
          <cell r="D3128" t="str">
            <v>200801542</v>
          </cell>
        </row>
        <row r="3129">
          <cell r="C3129">
            <v>1</v>
          </cell>
          <cell r="D3129" t="str">
            <v>200801642</v>
          </cell>
        </row>
        <row r="3130">
          <cell r="C3130">
            <v>0</v>
          </cell>
          <cell r="D3130" t="str">
            <v>200801742</v>
          </cell>
        </row>
        <row r="3131">
          <cell r="C3131">
            <v>18</v>
          </cell>
          <cell r="D3131" t="str">
            <v>200801203</v>
          </cell>
        </row>
        <row r="3132">
          <cell r="C3132">
            <v>27</v>
          </cell>
          <cell r="D3132" t="str">
            <v>200801104</v>
          </cell>
        </row>
        <row r="3133">
          <cell r="C3133">
            <v>266</v>
          </cell>
          <cell r="D3133" t="str">
            <v>200801305</v>
          </cell>
        </row>
        <row r="3134">
          <cell r="C3134">
            <v>1780</v>
          </cell>
          <cell r="D3134" t="str">
            <v>200801505</v>
          </cell>
        </row>
        <row r="3135">
          <cell r="C3135">
            <v>2</v>
          </cell>
          <cell r="D3135" t="str">
            <v>200801G3G</v>
          </cell>
        </row>
        <row r="3136">
          <cell r="C3136">
            <v>4</v>
          </cell>
          <cell r="D3136" t="str">
            <v>200801G5G</v>
          </cell>
        </row>
        <row r="3137">
          <cell r="C3137">
            <v>588</v>
          </cell>
          <cell r="D3137" t="str">
            <v>200801206</v>
          </cell>
        </row>
        <row r="3138">
          <cell r="C3138">
            <v>116</v>
          </cell>
          <cell r="D3138" t="str">
            <v>200801306</v>
          </cell>
        </row>
        <row r="3139">
          <cell r="C3139">
            <v>73</v>
          </cell>
          <cell r="D3139" t="str">
            <v>200801406</v>
          </cell>
        </row>
        <row r="3140">
          <cell r="C3140">
            <v>18</v>
          </cell>
          <cell r="D3140" t="str">
            <v>200801506</v>
          </cell>
        </row>
        <row r="3141">
          <cell r="C3141">
            <v>19</v>
          </cell>
          <cell r="D3141" t="str">
            <v>200801107</v>
          </cell>
        </row>
        <row r="3142">
          <cell r="C3142">
            <v>2</v>
          </cell>
          <cell r="D3142" t="str">
            <v>200801207</v>
          </cell>
        </row>
        <row r="3143">
          <cell r="C3143">
            <v>3</v>
          </cell>
          <cell r="D3143" t="str">
            <v>200801407</v>
          </cell>
        </row>
        <row r="3144">
          <cell r="C3144">
            <v>4</v>
          </cell>
          <cell r="D3144" t="str">
            <v>200801Y1D</v>
          </cell>
        </row>
        <row r="3145">
          <cell r="C3145">
            <v>2</v>
          </cell>
          <cell r="D3145" t="str">
            <v>200801Y3D</v>
          </cell>
        </row>
        <row r="3146">
          <cell r="C3146">
            <v>1</v>
          </cell>
          <cell r="D3146" t="str">
            <v>200801Y4D</v>
          </cell>
        </row>
        <row r="3147">
          <cell r="C3147">
            <v>1</v>
          </cell>
          <cell r="D3147" t="str">
            <v>200801Y5D</v>
          </cell>
        </row>
        <row r="3148">
          <cell r="C3148">
            <v>0</v>
          </cell>
          <cell r="D3148" t="str">
            <v>200801Y7D</v>
          </cell>
        </row>
        <row r="3149">
          <cell r="C3149">
            <v>10</v>
          </cell>
          <cell r="D3149" t="str">
            <v>200801Y1L</v>
          </cell>
        </row>
        <row r="3150">
          <cell r="C3150">
            <v>2</v>
          </cell>
          <cell r="D3150" t="str">
            <v>200801Y2L</v>
          </cell>
        </row>
        <row r="3151">
          <cell r="C3151">
            <v>57924</v>
          </cell>
          <cell r="D3151" t="str">
            <v>200802301</v>
          </cell>
        </row>
        <row r="3152">
          <cell r="C3152">
            <v>12</v>
          </cell>
          <cell r="D3152" t="str">
            <v>200802601</v>
          </cell>
        </row>
        <row r="3153">
          <cell r="C3153">
            <v>141</v>
          </cell>
          <cell r="D3153" t="str">
            <v>200802701</v>
          </cell>
        </row>
        <row r="3154">
          <cell r="C3154">
            <v>2845</v>
          </cell>
          <cell r="D3154" t="str">
            <v>200802801</v>
          </cell>
        </row>
        <row r="3155">
          <cell r="C3155">
            <v>2</v>
          </cell>
          <cell r="D3155" t="str">
            <v>200802G1D</v>
          </cell>
        </row>
        <row r="3156">
          <cell r="C3156">
            <v>0</v>
          </cell>
          <cell r="D3156" t="str">
            <v>200802X1L</v>
          </cell>
        </row>
        <row r="3157">
          <cell r="C3157">
            <v>141</v>
          </cell>
          <cell r="D3157" t="str">
            <v>200802G3E</v>
          </cell>
        </row>
        <row r="3158">
          <cell r="C3158">
            <v>0</v>
          </cell>
          <cell r="D3158" t="str">
            <v>200802G6E</v>
          </cell>
        </row>
        <row r="3159">
          <cell r="C3159">
            <v>0</v>
          </cell>
          <cell r="D3159" t="str">
            <v>200802G7E</v>
          </cell>
        </row>
        <row r="3160">
          <cell r="C3160">
            <v>5</v>
          </cell>
          <cell r="D3160" t="str">
            <v>200802G8E</v>
          </cell>
        </row>
        <row r="3161">
          <cell r="C3161">
            <v>6355</v>
          </cell>
          <cell r="D3161" t="str">
            <v>200802102</v>
          </cell>
        </row>
        <row r="3162">
          <cell r="C3162">
            <v>19</v>
          </cell>
          <cell r="D3162" t="str">
            <v>200802202</v>
          </cell>
        </row>
        <row r="3163">
          <cell r="C3163">
            <v>152</v>
          </cell>
          <cell r="D3163" t="str">
            <v>200802302</v>
          </cell>
        </row>
        <row r="3164">
          <cell r="C3164">
            <v>205</v>
          </cell>
          <cell r="D3164" t="str">
            <v>200802402</v>
          </cell>
        </row>
        <row r="3165">
          <cell r="C3165">
            <v>55</v>
          </cell>
          <cell r="D3165" t="str">
            <v>200802502</v>
          </cell>
        </row>
        <row r="3166">
          <cell r="C3166">
            <v>6</v>
          </cell>
          <cell r="D3166" t="str">
            <v>200802602</v>
          </cell>
        </row>
        <row r="3167">
          <cell r="C3167">
            <v>12</v>
          </cell>
          <cell r="D3167" t="str">
            <v>200802702</v>
          </cell>
        </row>
        <row r="3168">
          <cell r="C3168">
            <v>761</v>
          </cell>
          <cell r="D3168" t="str">
            <v>200802802</v>
          </cell>
        </row>
        <row r="3169">
          <cell r="C3169">
            <v>750</v>
          </cell>
          <cell r="D3169" t="str">
            <v>200802902</v>
          </cell>
        </row>
        <row r="3170">
          <cell r="C3170">
            <v>3</v>
          </cell>
          <cell r="D3170" t="str">
            <v>200802142</v>
          </cell>
        </row>
        <row r="3171">
          <cell r="C3171">
            <v>0</v>
          </cell>
          <cell r="D3171" t="str">
            <v>200802242</v>
          </cell>
        </row>
        <row r="3172">
          <cell r="C3172">
            <v>4</v>
          </cell>
          <cell r="D3172" t="str">
            <v>200802342</v>
          </cell>
        </row>
        <row r="3173">
          <cell r="C3173">
            <v>4</v>
          </cell>
          <cell r="D3173" t="str">
            <v>200802542</v>
          </cell>
        </row>
        <row r="3174">
          <cell r="C3174">
            <v>1</v>
          </cell>
          <cell r="D3174" t="str">
            <v>200802642</v>
          </cell>
        </row>
        <row r="3175">
          <cell r="C3175">
            <v>0</v>
          </cell>
          <cell r="D3175" t="str">
            <v>200802742</v>
          </cell>
        </row>
        <row r="3176">
          <cell r="C3176">
            <v>18</v>
          </cell>
          <cell r="D3176" t="str">
            <v>200802203</v>
          </cell>
        </row>
        <row r="3177">
          <cell r="C3177">
            <v>27</v>
          </cell>
          <cell r="D3177" t="str">
            <v>200802104</v>
          </cell>
        </row>
        <row r="3178">
          <cell r="C3178">
            <v>264</v>
          </cell>
          <cell r="D3178" t="str">
            <v>200802305</v>
          </cell>
        </row>
        <row r="3179">
          <cell r="C3179">
            <v>1781</v>
          </cell>
          <cell r="D3179" t="str">
            <v>200802505</v>
          </cell>
        </row>
        <row r="3180">
          <cell r="C3180">
            <v>2</v>
          </cell>
          <cell r="D3180" t="str">
            <v>200802G3G</v>
          </cell>
        </row>
        <row r="3181">
          <cell r="C3181">
            <v>3</v>
          </cell>
          <cell r="D3181" t="str">
            <v>200802G5G</v>
          </cell>
        </row>
        <row r="3182">
          <cell r="C3182">
            <v>587</v>
          </cell>
          <cell r="D3182" t="str">
            <v>200802206</v>
          </cell>
        </row>
        <row r="3183">
          <cell r="C3183">
            <v>115</v>
          </cell>
          <cell r="D3183" t="str">
            <v>200802306</v>
          </cell>
        </row>
        <row r="3184">
          <cell r="C3184">
            <v>73</v>
          </cell>
          <cell r="D3184" t="str">
            <v>200802406</v>
          </cell>
        </row>
        <row r="3185">
          <cell r="C3185">
            <v>18</v>
          </cell>
          <cell r="D3185" t="str">
            <v>200802506</v>
          </cell>
        </row>
        <row r="3186">
          <cell r="C3186">
            <v>19</v>
          </cell>
          <cell r="D3186" t="str">
            <v>200802107</v>
          </cell>
        </row>
        <row r="3187">
          <cell r="C3187">
            <v>2</v>
          </cell>
          <cell r="D3187" t="str">
            <v>200802207</v>
          </cell>
        </row>
        <row r="3188">
          <cell r="C3188">
            <v>3</v>
          </cell>
          <cell r="D3188" t="str">
            <v>200802407</v>
          </cell>
        </row>
        <row r="3189">
          <cell r="C3189">
            <v>8</v>
          </cell>
          <cell r="D3189" t="str">
            <v>200802Y1D</v>
          </cell>
        </row>
        <row r="3190">
          <cell r="C3190">
            <v>2</v>
          </cell>
          <cell r="D3190" t="str">
            <v>200802Y3D</v>
          </cell>
        </row>
        <row r="3191">
          <cell r="C3191">
            <v>1</v>
          </cell>
          <cell r="D3191" t="str">
            <v>200802Y4D</v>
          </cell>
        </row>
        <row r="3192">
          <cell r="C3192">
            <v>1</v>
          </cell>
          <cell r="D3192" t="str">
            <v>200802Y5D</v>
          </cell>
        </row>
        <row r="3193">
          <cell r="C3193">
            <v>0</v>
          </cell>
          <cell r="D3193" t="str">
            <v>200802Y7D</v>
          </cell>
        </row>
        <row r="3194">
          <cell r="C3194">
            <v>10</v>
          </cell>
          <cell r="D3194" t="str">
            <v>200802Y1L</v>
          </cell>
        </row>
        <row r="3195">
          <cell r="C3195">
            <v>2</v>
          </cell>
          <cell r="D3195" t="str">
            <v>200802Y2L</v>
          </cell>
        </row>
        <row r="3196">
          <cell r="C3196">
            <v>57922</v>
          </cell>
          <cell r="D3196" t="str">
            <v>200803301</v>
          </cell>
        </row>
        <row r="3197">
          <cell r="C3197">
            <v>12</v>
          </cell>
          <cell r="D3197" t="str">
            <v>200803601</v>
          </cell>
        </row>
        <row r="3198">
          <cell r="C3198">
            <v>141</v>
          </cell>
          <cell r="D3198" t="str">
            <v>200803701</v>
          </cell>
        </row>
        <row r="3199">
          <cell r="C3199">
            <v>2842</v>
          </cell>
          <cell r="D3199" t="str">
            <v>200803801</v>
          </cell>
        </row>
        <row r="3200">
          <cell r="C3200">
            <v>2</v>
          </cell>
          <cell r="D3200" t="str">
            <v>200803G1D</v>
          </cell>
        </row>
        <row r="3201">
          <cell r="C3201">
            <v>0</v>
          </cell>
          <cell r="D3201" t="str">
            <v>200803X1L</v>
          </cell>
        </row>
        <row r="3202">
          <cell r="C3202">
            <v>140</v>
          </cell>
          <cell r="D3202" t="str">
            <v>200803G3E</v>
          </cell>
        </row>
        <row r="3203">
          <cell r="C3203">
            <v>0</v>
          </cell>
          <cell r="D3203" t="str">
            <v>200803G6E</v>
          </cell>
        </row>
        <row r="3204">
          <cell r="C3204">
            <v>0</v>
          </cell>
          <cell r="D3204" t="str">
            <v>200803G7E</v>
          </cell>
        </row>
        <row r="3205">
          <cell r="C3205">
            <v>5</v>
          </cell>
          <cell r="D3205" t="str">
            <v>200803G8E</v>
          </cell>
        </row>
        <row r="3206">
          <cell r="C3206">
            <v>6373</v>
          </cell>
          <cell r="D3206" t="str">
            <v>200803102</v>
          </cell>
        </row>
        <row r="3207">
          <cell r="C3207">
            <v>19</v>
          </cell>
          <cell r="D3207" t="str">
            <v>200803202</v>
          </cell>
        </row>
        <row r="3208">
          <cell r="C3208">
            <v>153</v>
          </cell>
          <cell r="D3208" t="str">
            <v>200803302</v>
          </cell>
        </row>
        <row r="3209">
          <cell r="C3209">
            <v>206</v>
          </cell>
          <cell r="D3209" t="str">
            <v>200803402</v>
          </cell>
        </row>
        <row r="3210">
          <cell r="C3210">
            <v>55</v>
          </cell>
          <cell r="D3210" t="str">
            <v>200803502</v>
          </cell>
        </row>
        <row r="3211">
          <cell r="C3211">
            <v>6</v>
          </cell>
          <cell r="D3211" t="str">
            <v>200803602</v>
          </cell>
        </row>
        <row r="3212">
          <cell r="C3212">
            <v>12</v>
          </cell>
          <cell r="D3212" t="str">
            <v>200803702</v>
          </cell>
        </row>
        <row r="3213">
          <cell r="C3213">
            <v>761</v>
          </cell>
          <cell r="D3213" t="str">
            <v>200803802</v>
          </cell>
        </row>
        <row r="3214">
          <cell r="C3214">
            <v>745</v>
          </cell>
          <cell r="D3214" t="str">
            <v>200803902</v>
          </cell>
        </row>
        <row r="3215">
          <cell r="C3215">
            <v>3</v>
          </cell>
          <cell r="D3215" t="str">
            <v>200803142</v>
          </cell>
        </row>
        <row r="3216">
          <cell r="C3216">
            <v>0</v>
          </cell>
          <cell r="D3216" t="str">
            <v>200803242</v>
          </cell>
        </row>
        <row r="3217">
          <cell r="C3217">
            <v>4</v>
          </cell>
          <cell r="D3217" t="str">
            <v>200803342</v>
          </cell>
        </row>
        <row r="3218">
          <cell r="C3218">
            <v>4</v>
          </cell>
          <cell r="D3218" t="str">
            <v>200803542</v>
          </cell>
        </row>
        <row r="3219">
          <cell r="C3219">
            <v>1</v>
          </cell>
          <cell r="D3219" t="str">
            <v>200803642</v>
          </cell>
        </row>
        <row r="3220">
          <cell r="C3220">
            <v>0</v>
          </cell>
          <cell r="D3220" t="str">
            <v>200803742</v>
          </cell>
        </row>
        <row r="3221">
          <cell r="C3221">
            <v>18</v>
          </cell>
          <cell r="D3221" t="str">
            <v>200803203</v>
          </cell>
        </row>
        <row r="3222">
          <cell r="C3222">
            <v>27</v>
          </cell>
          <cell r="D3222" t="str">
            <v>200803104</v>
          </cell>
        </row>
        <row r="3223">
          <cell r="C3223">
            <v>263</v>
          </cell>
          <cell r="D3223" t="str">
            <v>200803305</v>
          </cell>
        </row>
        <row r="3224">
          <cell r="C3224">
            <v>1781</v>
          </cell>
          <cell r="D3224" t="str">
            <v>200803505</v>
          </cell>
        </row>
        <row r="3225">
          <cell r="C3225">
            <v>2</v>
          </cell>
          <cell r="D3225" t="str">
            <v>200803G3G</v>
          </cell>
        </row>
        <row r="3226">
          <cell r="C3226">
            <v>3</v>
          </cell>
          <cell r="D3226" t="str">
            <v>200803G5G</v>
          </cell>
        </row>
        <row r="3227">
          <cell r="C3227">
            <v>586</v>
          </cell>
          <cell r="D3227" t="str">
            <v>200803206</v>
          </cell>
        </row>
        <row r="3228">
          <cell r="C3228">
            <v>115</v>
          </cell>
          <cell r="D3228" t="str">
            <v>200803306</v>
          </cell>
        </row>
        <row r="3229">
          <cell r="C3229">
            <v>75</v>
          </cell>
          <cell r="D3229" t="str">
            <v>200803406</v>
          </cell>
        </row>
        <row r="3230">
          <cell r="C3230">
            <v>18</v>
          </cell>
          <cell r="D3230" t="str">
            <v>200803506</v>
          </cell>
        </row>
        <row r="3231">
          <cell r="C3231">
            <v>19</v>
          </cell>
          <cell r="D3231" t="str">
            <v>200803107</v>
          </cell>
        </row>
        <row r="3232">
          <cell r="C3232">
            <v>2</v>
          </cell>
          <cell r="D3232" t="str">
            <v>200803207</v>
          </cell>
        </row>
        <row r="3233">
          <cell r="C3233">
            <v>3</v>
          </cell>
          <cell r="D3233" t="str">
            <v>200803407</v>
          </cell>
        </row>
        <row r="3234">
          <cell r="C3234">
            <v>8</v>
          </cell>
          <cell r="D3234" t="str">
            <v>200803Y1D</v>
          </cell>
        </row>
        <row r="3235">
          <cell r="C3235">
            <v>3</v>
          </cell>
          <cell r="D3235" t="str">
            <v>200803Y3D</v>
          </cell>
        </row>
        <row r="3236">
          <cell r="C3236">
            <v>1</v>
          </cell>
          <cell r="D3236" t="str">
            <v>200803Y4D</v>
          </cell>
        </row>
        <row r="3237">
          <cell r="C3237">
            <v>1</v>
          </cell>
          <cell r="D3237" t="str">
            <v>200803Y5D</v>
          </cell>
        </row>
        <row r="3238">
          <cell r="C3238">
            <v>0</v>
          </cell>
          <cell r="D3238" t="str">
            <v>200803Y7D</v>
          </cell>
        </row>
        <row r="3239">
          <cell r="C3239">
            <v>10</v>
          </cell>
          <cell r="D3239" t="str">
            <v>200803Y1L</v>
          </cell>
        </row>
        <row r="3240">
          <cell r="C3240">
            <v>2</v>
          </cell>
          <cell r="D3240" t="str">
            <v>200803Y2L</v>
          </cell>
        </row>
        <row r="3241">
          <cell r="C3241">
            <v>2</v>
          </cell>
          <cell r="D3241" t="str">
            <v>200803Y2H</v>
          </cell>
        </row>
        <row r="3242">
          <cell r="C3242">
            <v>57914</v>
          </cell>
          <cell r="D3242" t="str">
            <v>200804301</v>
          </cell>
        </row>
        <row r="3243">
          <cell r="C3243">
            <v>12</v>
          </cell>
          <cell r="D3243" t="str">
            <v>200804601</v>
          </cell>
        </row>
        <row r="3244">
          <cell r="C3244">
            <v>138</v>
          </cell>
          <cell r="D3244" t="str">
            <v>200804701</v>
          </cell>
        </row>
        <row r="3245">
          <cell r="C3245">
            <v>2848</v>
          </cell>
          <cell r="D3245" t="str">
            <v>200804801</v>
          </cell>
        </row>
        <row r="3246">
          <cell r="C3246">
            <v>2</v>
          </cell>
          <cell r="D3246" t="str">
            <v>200804G1D</v>
          </cell>
        </row>
        <row r="3247">
          <cell r="C3247">
            <v>0</v>
          </cell>
          <cell r="D3247" t="str">
            <v>200804X1L</v>
          </cell>
        </row>
        <row r="3248">
          <cell r="C3248">
            <v>139</v>
          </cell>
          <cell r="D3248" t="str">
            <v>200804G3E</v>
          </cell>
        </row>
        <row r="3249">
          <cell r="C3249">
            <v>0</v>
          </cell>
          <cell r="D3249" t="str">
            <v>200804G6E</v>
          </cell>
        </row>
        <row r="3250">
          <cell r="C3250">
            <v>0</v>
          </cell>
          <cell r="D3250" t="str">
            <v>200804G7E</v>
          </cell>
        </row>
        <row r="3251">
          <cell r="C3251">
            <v>5</v>
          </cell>
          <cell r="D3251" t="str">
            <v>200804G8E</v>
          </cell>
        </row>
        <row r="3252">
          <cell r="C3252">
            <v>6361</v>
          </cell>
          <cell r="D3252" t="str">
            <v>200804102</v>
          </cell>
        </row>
        <row r="3253">
          <cell r="C3253">
            <v>19</v>
          </cell>
          <cell r="D3253" t="str">
            <v>200804202</v>
          </cell>
        </row>
        <row r="3254">
          <cell r="C3254">
            <v>153</v>
          </cell>
          <cell r="D3254" t="str">
            <v>200804302</v>
          </cell>
        </row>
        <row r="3255">
          <cell r="C3255">
            <v>204</v>
          </cell>
          <cell r="D3255" t="str">
            <v>200804402</v>
          </cell>
        </row>
        <row r="3256">
          <cell r="C3256">
            <v>55</v>
          </cell>
          <cell r="D3256" t="str">
            <v>200804502</v>
          </cell>
        </row>
        <row r="3257">
          <cell r="C3257">
            <v>6</v>
          </cell>
          <cell r="D3257" t="str">
            <v>200804602</v>
          </cell>
        </row>
        <row r="3258">
          <cell r="C3258">
            <v>12</v>
          </cell>
          <cell r="D3258" t="str">
            <v>200804702</v>
          </cell>
        </row>
        <row r="3259">
          <cell r="C3259">
            <v>761</v>
          </cell>
          <cell r="D3259" t="str">
            <v>200804802</v>
          </cell>
        </row>
        <row r="3260">
          <cell r="C3260">
            <v>743</v>
          </cell>
          <cell r="D3260" t="str">
            <v>200804902</v>
          </cell>
        </row>
        <row r="3261">
          <cell r="C3261">
            <v>3</v>
          </cell>
          <cell r="D3261" t="str">
            <v>200804142</v>
          </cell>
        </row>
        <row r="3262">
          <cell r="C3262">
            <v>0</v>
          </cell>
          <cell r="D3262" t="str">
            <v>200804242</v>
          </cell>
        </row>
        <row r="3263">
          <cell r="C3263">
            <v>4</v>
          </cell>
          <cell r="D3263" t="str">
            <v>200804342</v>
          </cell>
        </row>
        <row r="3264">
          <cell r="C3264">
            <v>4</v>
          </cell>
          <cell r="D3264" t="str">
            <v>200804542</v>
          </cell>
        </row>
        <row r="3265">
          <cell r="C3265">
            <v>1</v>
          </cell>
          <cell r="D3265" t="str">
            <v>200804642</v>
          </cell>
        </row>
        <row r="3266">
          <cell r="C3266">
            <v>0</v>
          </cell>
          <cell r="D3266" t="str">
            <v>200804742</v>
          </cell>
        </row>
        <row r="3267">
          <cell r="C3267">
            <v>18</v>
          </cell>
          <cell r="D3267" t="str">
            <v>200804203</v>
          </cell>
        </row>
        <row r="3268">
          <cell r="C3268">
            <v>27</v>
          </cell>
          <cell r="D3268" t="str">
            <v>200804104</v>
          </cell>
        </row>
        <row r="3269">
          <cell r="C3269">
            <v>263</v>
          </cell>
          <cell r="D3269" t="str">
            <v>200804305</v>
          </cell>
        </row>
        <row r="3270">
          <cell r="C3270">
            <v>1780</v>
          </cell>
          <cell r="D3270" t="str">
            <v>200804505</v>
          </cell>
        </row>
        <row r="3271">
          <cell r="C3271">
            <v>2</v>
          </cell>
          <cell r="D3271" t="str">
            <v>200804G3G</v>
          </cell>
        </row>
        <row r="3272">
          <cell r="C3272">
            <v>3</v>
          </cell>
          <cell r="D3272" t="str">
            <v>200804G5G</v>
          </cell>
        </row>
        <row r="3273">
          <cell r="C3273">
            <v>584</v>
          </cell>
          <cell r="D3273" t="str">
            <v>200804206</v>
          </cell>
        </row>
        <row r="3274">
          <cell r="C3274">
            <v>115</v>
          </cell>
          <cell r="D3274" t="str">
            <v>200804306</v>
          </cell>
        </row>
        <row r="3275">
          <cell r="C3275">
            <v>75</v>
          </cell>
          <cell r="D3275" t="str">
            <v>200804406</v>
          </cell>
        </row>
        <row r="3276">
          <cell r="C3276">
            <v>18</v>
          </cell>
          <cell r="D3276" t="str">
            <v>200804506</v>
          </cell>
        </row>
        <row r="3277">
          <cell r="C3277">
            <v>19</v>
          </cell>
          <cell r="D3277" t="str">
            <v>200804107</v>
          </cell>
        </row>
        <row r="3278">
          <cell r="C3278">
            <v>3</v>
          </cell>
          <cell r="D3278" t="str">
            <v>200804207</v>
          </cell>
        </row>
        <row r="3279">
          <cell r="C3279">
            <v>3</v>
          </cell>
          <cell r="D3279" t="str">
            <v>200804407</v>
          </cell>
        </row>
        <row r="3280">
          <cell r="C3280">
            <v>8</v>
          </cell>
          <cell r="D3280" t="str">
            <v>200804Y1D</v>
          </cell>
        </row>
        <row r="3281">
          <cell r="C3281">
            <v>3</v>
          </cell>
          <cell r="D3281" t="str">
            <v>200804Y3D</v>
          </cell>
        </row>
        <row r="3282">
          <cell r="C3282">
            <v>1</v>
          </cell>
          <cell r="D3282" t="str">
            <v>200804Y4D</v>
          </cell>
        </row>
        <row r="3283">
          <cell r="C3283">
            <v>1</v>
          </cell>
          <cell r="D3283" t="str">
            <v>200804Y5D</v>
          </cell>
        </row>
        <row r="3284">
          <cell r="C3284">
            <v>0</v>
          </cell>
          <cell r="D3284" t="str">
            <v>200804Y7D</v>
          </cell>
        </row>
        <row r="3285">
          <cell r="C3285">
            <v>10</v>
          </cell>
          <cell r="D3285" t="str">
            <v>200804Y1L</v>
          </cell>
        </row>
        <row r="3286">
          <cell r="C3286">
            <v>1</v>
          </cell>
          <cell r="D3286" t="str">
            <v>200804Y2L</v>
          </cell>
        </row>
        <row r="3287">
          <cell r="C3287">
            <v>2</v>
          </cell>
          <cell r="D3287" t="str">
            <v>200804Y2H</v>
          </cell>
        </row>
        <row r="3288">
          <cell r="C3288">
            <v>57900</v>
          </cell>
          <cell r="D3288" t="str">
            <v>200805301</v>
          </cell>
        </row>
        <row r="3289">
          <cell r="C3289">
            <v>12</v>
          </cell>
          <cell r="D3289" t="str">
            <v>200805601</v>
          </cell>
        </row>
        <row r="3290">
          <cell r="C3290">
            <v>137</v>
          </cell>
          <cell r="D3290" t="str">
            <v>200805701</v>
          </cell>
        </row>
        <row r="3291">
          <cell r="C3291">
            <v>2846</v>
          </cell>
          <cell r="D3291" t="str">
            <v>200805801</v>
          </cell>
        </row>
        <row r="3292">
          <cell r="C3292">
            <v>2</v>
          </cell>
          <cell r="D3292" t="str">
            <v>200805G1D</v>
          </cell>
        </row>
        <row r="3293">
          <cell r="C3293">
            <v>0</v>
          </cell>
          <cell r="D3293" t="str">
            <v>200805X1L</v>
          </cell>
        </row>
        <row r="3294">
          <cell r="C3294">
            <v>139</v>
          </cell>
          <cell r="D3294" t="str">
            <v>200805G3E</v>
          </cell>
        </row>
        <row r="3295">
          <cell r="C3295">
            <v>0</v>
          </cell>
          <cell r="D3295" t="str">
            <v>200805G6E</v>
          </cell>
        </row>
        <row r="3296">
          <cell r="C3296">
            <v>0</v>
          </cell>
          <cell r="D3296" t="str">
            <v>200805G7E</v>
          </cell>
        </row>
        <row r="3297">
          <cell r="C3297">
            <v>5</v>
          </cell>
          <cell r="D3297" t="str">
            <v>200805G8E</v>
          </cell>
        </row>
        <row r="3298">
          <cell r="C3298">
            <v>6353</v>
          </cell>
          <cell r="D3298" t="str">
            <v>200805102</v>
          </cell>
        </row>
        <row r="3299">
          <cell r="C3299">
            <v>20</v>
          </cell>
          <cell r="D3299" t="str">
            <v>200805202</v>
          </cell>
        </row>
        <row r="3300">
          <cell r="C3300">
            <v>154</v>
          </cell>
          <cell r="D3300" t="str">
            <v>200805302</v>
          </cell>
        </row>
        <row r="3301">
          <cell r="C3301">
            <v>204</v>
          </cell>
          <cell r="D3301" t="str">
            <v>200805402</v>
          </cell>
        </row>
        <row r="3302">
          <cell r="C3302">
            <v>54</v>
          </cell>
          <cell r="D3302" t="str">
            <v>200805502</v>
          </cell>
        </row>
        <row r="3303">
          <cell r="C3303">
            <v>6</v>
          </cell>
          <cell r="D3303" t="str">
            <v>200805602</v>
          </cell>
        </row>
        <row r="3304">
          <cell r="C3304">
            <v>12</v>
          </cell>
          <cell r="D3304" t="str">
            <v>200805702</v>
          </cell>
        </row>
        <row r="3305">
          <cell r="C3305">
            <v>761</v>
          </cell>
          <cell r="D3305" t="str">
            <v>200805802</v>
          </cell>
        </row>
        <row r="3306">
          <cell r="C3306">
            <v>738</v>
          </cell>
          <cell r="D3306" t="str">
            <v>200805902</v>
          </cell>
        </row>
        <row r="3307">
          <cell r="C3307">
            <v>3</v>
          </cell>
          <cell r="D3307" t="str">
            <v>200805142</v>
          </cell>
        </row>
        <row r="3308">
          <cell r="C3308">
            <v>0</v>
          </cell>
          <cell r="D3308" t="str">
            <v>200805242</v>
          </cell>
        </row>
        <row r="3309">
          <cell r="C3309">
            <v>4</v>
          </cell>
          <cell r="D3309" t="str">
            <v>200805342</v>
          </cell>
        </row>
        <row r="3310">
          <cell r="C3310">
            <v>4</v>
          </cell>
          <cell r="D3310" t="str">
            <v>200805542</v>
          </cell>
        </row>
        <row r="3311">
          <cell r="C3311">
            <v>1</v>
          </cell>
          <cell r="D3311" t="str">
            <v>200805642</v>
          </cell>
        </row>
        <row r="3312">
          <cell r="C3312">
            <v>0</v>
          </cell>
          <cell r="D3312" t="str">
            <v>200805742</v>
          </cell>
        </row>
        <row r="3313">
          <cell r="C3313">
            <v>18</v>
          </cell>
          <cell r="D3313" t="str">
            <v>200805203</v>
          </cell>
        </row>
        <row r="3314">
          <cell r="C3314">
            <v>27</v>
          </cell>
          <cell r="D3314" t="str">
            <v>200805104</v>
          </cell>
        </row>
        <row r="3315">
          <cell r="C3315">
            <v>262</v>
          </cell>
          <cell r="D3315" t="str">
            <v>200805305</v>
          </cell>
        </row>
        <row r="3316">
          <cell r="C3316">
            <v>1780</v>
          </cell>
          <cell r="D3316" t="str">
            <v>200805505</v>
          </cell>
        </row>
        <row r="3317">
          <cell r="C3317">
            <v>2</v>
          </cell>
          <cell r="D3317" t="str">
            <v>200805G3G</v>
          </cell>
        </row>
        <row r="3318">
          <cell r="C3318">
            <v>3</v>
          </cell>
          <cell r="D3318" t="str">
            <v>200805G5G</v>
          </cell>
        </row>
        <row r="3319">
          <cell r="C3319">
            <v>584</v>
          </cell>
          <cell r="D3319" t="str">
            <v>200805206</v>
          </cell>
        </row>
        <row r="3320">
          <cell r="C3320">
            <v>115</v>
          </cell>
          <cell r="D3320" t="str">
            <v>200805306</v>
          </cell>
        </row>
        <row r="3321">
          <cell r="C3321">
            <v>74</v>
          </cell>
          <cell r="D3321" t="str">
            <v>200805406</v>
          </cell>
        </row>
        <row r="3322">
          <cell r="C3322">
            <v>18</v>
          </cell>
          <cell r="D3322" t="str">
            <v>200805506</v>
          </cell>
        </row>
        <row r="3323">
          <cell r="C3323">
            <v>19</v>
          </cell>
          <cell r="D3323" t="str">
            <v>200805107</v>
          </cell>
        </row>
        <row r="3324">
          <cell r="C3324">
            <v>3</v>
          </cell>
          <cell r="D3324" t="str">
            <v>200805207</v>
          </cell>
        </row>
        <row r="3325">
          <cell r="C3325">
            <v>3</v>
          </cell>
          <cell r="D3325" t="str">
            <v>200805407</v>
          </cell>
        </row>
        <row r="3326">
          <cell r="C3326">
            <v>8</v>
          </cell>
          <cell r="D3326" t="str">
            <v>200805Y1D</v>
          </cell>
        </row>
        <row r="3327">
          <cell r="C3327">
            <v>3</v>
          </cell>
          <cell r="D3327" t="str">
            <v>200805Y3D</v>
          </cell>
        </row>
        <row r="3328">
          <cell r="C3328">
            <v>1</v>
          </cell>
          <cell r="D3328" t="str">
            <v>200805Y4D</v>
          </cell>
        </row>
        <row r="3329">
          <cell r="C3329">
            <v>1</v>
          </cell>
          <cell r="D3329" t="str">
            <v>200805Y5D</v>
          </cell>
        </row>
        <row r="3330">
          <cell r="C3330">
            <v>0</v>
          </cell>
          <cell r="D3330" t="str">
            <v>200805Y7D</v>
          </cell>
        </row>
        <row r="3331">
          <cell r="C3331">
            <v>10</v>
          </cell>
          <cell r="D3331" t="str">
            <v>200805Y1L</v>
          </cell>
        </row>
        <row r="3332">
          <cell r="C3332">
            <v>1</v>
          </cell>
          <cell r="D3332" t="str">
            <v>200805Y2L</v>
          </cell>
        </row>
        <row r="3333">
          <cell r="C3333">
            <v>2</v>
          </cell>
          <cell r="D3333" t="str">
            <v>200805Y2H</v>
          </cell>
        </row>
        <row r="3334">
          <cell r="C3334">
            <v>57881</v>
          </cell>
          <cell r="D3334" t="str">
            <v>200806301</v>
          </cell>
        </row>
        <row r="3335">
          <cell r="C3335">
            <v>12</v>
          </cell>
          <cell r="D3335" t="str">
            <v>200806601</v>
          </cell>
        </row>
        <row r="3336">
          <cell r="C3336">
            <v>137</v>
          </cell>
          <cell r="D3336" t="str">
            <v>200806701</v>
          </cell>
        </row>
        <row r="3337">
          <cell r="C3337">
            <v>2847</v>
          </cell>
          <cell r="D3337" t="str">
            <v>200806801</v>
          </cell>
        </row>
        <row r="3338">
          <cell r="C3338">
            <v>1</v>
          </cell>
          <cell r="D3338" t="str">
            <v>200806G1D</v>
          </cell>
        </row>
        <row r="3339">
          <cell r="C3339">
            <v>0</v>
          </cell>
          <cell r="D3339" t="str">
            <v>200806X1L</v>
          </cell>
        </row>
        <row r="3340">
          <cell r="C3340">
            <v>142</v>
          </cell>
          <cell r="D3340" t="str">
            <v>200806G3E</v>
          </cell>
        </row>
        <row r="3341">
          <cell r="C3341">
            <v>0</v>
          </cell>
          <cell r="D3341" t="str">
            <v>200806G6E</v>
          </cell>
        </row>
        <row r="3342">
          <cell r="C3342">
            <v>0</v>
          </cell>
          <cell r="D3342" t="str">
            <v>200806G7E</v>
          </cell>
        </row>
        <row r="3343">
          <cell r="C3343">
            <v>5</v>
          </cell>
          <cell r="D3343" t="str">
            <v>200806G8E</v>
          </cell>
        </row>
        <row r="3344">
          <cell r="C3344">
            <v>6371</v>
          </cell>
          <cell r="D3344" t="str">
            <v>200806102</v>
          </cell>
        </row>
        <row r="3345">
          <cell r="C3345">
            <v>21</v>
          </cell>
          <cell r="D3345" t="str">
            <v>200806202</v>
          </cell>
        </row>
        <row r="3346">
          <cell r="C3346">
            <v>155</v>
          </cell>
          <cell r="D3346" t="str">
            <v>200806302</v>
          </cell>
        </row>
        <row r="3347">
          <cell r="C3347">
            <v>204</v>
          </cell>
          <cell r="D3347" t="str">
            <v>200806402</v>
          </cell>
        </row>
        <row r="3348">
          <cell r="C3348">
            <v>52</v>
          </cell>
          <cell r="D3348" t="str">
            <v>200806502</v>
          </cell>
        </row>
        <row r="3349">
          <cell r="C3349">
            <v>6</v>
          </cell>
          <cell r="D3349" t="str">
            <v>200806602</v>
          </cell>
        </row>
        <row r="3350">
          <cell r="C3350">
            <v>12</v>
          </cell>
          <cell r="D3350" t="str">
            <v>200806702</v>
          </cell>
        </row>
        <row r="3351">
          <cell r="C3351">
            <v>761</v>
          </cell>
          <cell r="D3351" t="str">
            <v>200806802</v>
          </cell>
        </row>
        <row r="3352">
          <cell r="C3352">
            <v>736</v>
          </cell>
          <cell r="D3352" t="str">
            <v>200806902</v>
          </cell>
        </row>
        <row r="3353">
          <cell r="C3353">
            <v>3</v>
          </cell>
          <cell r="D3353" t="str">
            <v>200806142</v>
          </cell>
        </row>
        <row r="3354">
          <cell r="C3354">
            <v>0</v>
          </cell>
          <cell r="D3354" t="str">
            <v>200806242</v>
          </cell>
        </row>
        <row r="3355">
          <cell r="C3355">
            <v>4</v>
          </cell>
          <cell r="D3355" t="str">
            <v>200806342</v>
          </cell>
        </row>
        <row r="3356">
          <cell r="C3356">
            <v>4</v>
          </cell>
          <cell r="D3356" t="str">
            <v>200806542</v>
          </cell>
        </row>
        <row r="3357">
          <cell r="C3357">
            <v>1</v>
          </cell>
          <cell r="D3357" t="str">
            <v>200806642</v>
          </cell>
        </row>
        <row r="3358">
          <cell r="C3358">
            <v>0</v>
          </cell>
          <cell r="D3358" t="str">
            <v>200806742</v>
          </cell>
        </row>
        <row r="3359">
          <cell r="C3359">
            <v>18</v>
          </cell>
          <cell r="D3359" t="str">
            <v>200806203</v>
          </cell>
        </row>
        <row r="3360">
          <cell r="C3360">
            <v>27</v>
          </cell>
          <cell r="D3360" t="str">
            <v>200806104</v>
          </cell>
        </row>
        <row r="3361">
          <cell r="C3361">
            <v>262</v>
          </cell>
          <cell r="D3361" t="str">
            <v>200806305</v>
          </cell>
        </row>
        <row r="3362">
          <cell r="C3362">
            <v>1777</v>
          </cell>
          <cell r="D3362" t="str">
            <v>200806505</v>
          </cell>
        </row>
        <row r="3363">
          <cell r="C3363">
            <v>2</v>
          </cell>
          <cell r="D3363" t="str">
            <v>200806G3G</v>
          </cell>
        </row>
        <row r="3364">
          <cell r="C3364">
            <v>4</v>
          </cell>
          <cell r="D3364" t="str">
            <v>200806G5G</v>
          </cell>
        </row>
        <row r="3365">
          <cell r="C3365">
            <v>580</v>
          </cell>
          <cell r="D3365" t="str">
            <v>200806206</v>
          </cell>
        </row>
        <row r="3366">
          <cell r="C3366">
            <v>114</v>
          </cell>
          <cell r="D3366" t="str">
            <v>200806306</v>
          </cell>
        </row>
        <row r="3367">
          <cell r="C3367">
            <v>75</v>
          </cell>
          <cell r="D3367" t="str">
            <v>200806406</v>
          </cell>
        </row>
        <row r="3368">
          <cell r="C3368">
            <v>18</v>
          </cell>
          <cell r="D3368" t="str">
            <v>200806506</v>
          </cell>
        </row>
        <row r="3369">
          <cell r="C3369">
            <v>19</v>
          </cell>
          <cell r="D3369" t="str">
            <v>200806107</v>
          </cell>
        </row>
        <row r="3370">
          <cell r="C3370">
            <v>3</v>
          </cell>
          <cell r="D3370" t="str">
            <v>200806207</v>
          </cell>
        </row>
        <row r="3371">
          <cell r="C3371">
            <v>3</v>
          </cell>
          <cell r="D3371" t="str">
            <v>200806407</v>
          </cell>
        </row>
        <row r="3372">
          <cell r="C3372">
            <v>8</v>
          </cell>
          <cell r="D3372" t="str">
            <v>200806Y1D</v>
          </cell>
        </row>
        <row r="3373">
          <cell r="C3373">
            <v>3</v>
          </cell>
          <cell r="D3373" t="str">
            <v>200806Y3D</v>
          </cell>
        </row>
        <row r="3374">
          <cell r="C3374">
            <v>1</v>
          </cell>
          <cell r="D3374" t="str">
            <v>200806Y4D</v>
          </cell>
        </row>
        <row r="3375">
          <cell r="C3375">
            <v>1</v>
          </cell>
          <cell r="D3375" t="str">
            <v>200806Y5D</v>
          </cell>
        </row>
        <row r="3376">
          <cell r="C3376">
            <v>0</v>
          </cell>
          <cell r="D3376" t="str">
            <v>200806Y7D</v>
          </cell>
        </row>
        <row r="3377">
          <cell r="C3377">
            <v>10</v>
          </cell>
          <cell r="D3377" t="str">
            <v>200806Y1L</v>
          </cell>
        </row>
        <row r="3378">
          <cell r="C3378">
            <v>1</v>
          </cell>
          <cell r="D3378" t="str">
            <v>200806Y2L</v>
          </cell>
        </row>
        <row r="3379">
          <cell r="C3379">
            <v>2</v>
          </cell>
          <cell r="D3379" t="str">
            <v>200806Y2H</v>
          </cell>
        </row>
        <row r="3380">
          <cell r="C3380">
            <v>57873</v>
          </cell>
          <cell r="D3380" t="str">
            <v>200807301</v>
          </cell>
        </row>
        <row r="3381">
          <cell r="C3381">
            <v>12</v>
          </cell>
          <cell r="D3381" t="str">
            <v>200807601</v>
          </cell>
        </row>
        <row r="3382">
          <cell r="C3382">
            <v>137</v>
          </cell>
          <cell r="D3382" t="str">
            <v>200807701</v>
          </cell>
        </row>
        <row r="3383">
          <cell r="C3383">
            <v>2842</v>
          </cell>
          <cell r="D3383" t="str">
            <v>200807801</v>
          </cell>
        </row>
        <row r="3384">
          <cell r="C3384">
            <v>1</v>
          </cell>
          <cell r="D3384" t="str">
            <v>200807G1D</v>
          </cell>
        </row>
        <row r="3385">
          <cell r="C3385">
            <v>0</v>
          </cell>
          <cell r="D3385" t="str">
            <v>200807X1L</v>
          </cell>
        </row>
        <row r="3386">
          <cell r="C3386">
            <v>143</v>
          </cell>
          <cell r="D3386" t="str">
            <v>200807G3E</v>
          </cell>
        </row>
        <row r="3387">
          <cell r="C3387">
            <v>0</v>
          </cell>
          <cell r="D3387" t="str">
            <v>200807G6E</v>
          </cell>
        </row>
        <row r="3388">
          <cell r="C3388">
            <v>0</v>
          </cell>
          <cell r="D3388" t="str">
            <v>200807G7E</v>
          </cell>
        </row>
        <row r="3389">
          <cell r="C3389">
            <v>5</v>
          </cell>
          <cell r="D3389" t="str">
            <v>200807G8E</v>
          </cell>
        </row>
        <row r="3390">
          <cell r="C3390">
            <v>6367</v>
          </cell>
          <cell r="D3390" t="str">
            <v>200807102</v>
          </cell>
        </row>
        <row r="3391">
          <cell r="C3391">
            <v>21</v>
          </cell>
          <cell r="D3391" t="str">
            <v>200807202</v>
          </cell>
        </row>
        <row r="3392">
          <cell r="C3392">
            <v>155</v>
          </cell>
          <cell r="D3392" t="str">
            <v>200807302</v>
          </cell>
        </row>
        <row r="3393">
          <cell r="C3393">
            <v>201</v>
          </cell>
          <cell r="D3393" t="str">
            <v>200807402</v>
          </cell>
        </row>
        <row r="3394">
          <cell r="C3394">
            <v>53</v>
          </cell>
          <cell r="D3394" t="str">
            <v>200807502</v>
          </cell>
        </row>
        <row r="3395">
          <cell r="C3395">
            <v>6</v>
          </cell>
          <cell r="D3395" t="str">
            <v>200807602</v>
          </cell>
        </row>
        <row r="3396">
          <cell r="C3396">
            <v>12</v>
          </cell>
          <cell r="D3396" t="str">
            <v>200807702</v>
          </cell>
        </row>
        <row r="3397">
          <cell r="C3397">
            <v>758</v>
          </cell>
          <cell r="D3397" t="str">
            <v>200807802</v>
          </cell>
        </row>
        <row r="3398">
          <cell r="C3398">
            <v>736</v>
          </cell>
          <cell r="D3398" t="str">
            <v>200807902</v>
          </cell>
        </row>
        <row r="3399">
          <cell r="C3399">
            <v>3</v>
          </cell>
          <cell r="D3399" t="str">
            <v>200807142</v>
          </cell>
        </row>
        <row r="3400">
          <cell r="C3400">
            <v>0</v>
          </cell>
          <cell r="D3400" t="str">
            <v>200807242</v>
          </cell>
        </row>
        <row r="3401">
          <cell r="C3401">
            <v>4</v>
          </cell>
          <cell r="D3401" t="str">
            <v>200807342</v>
          </cell>
        </row>
        <row r="3402">
          <cell r="C3402">
            <v>4</v>
          </cell>
          <cell r="D3402" t="str">
            <v>200807542</v>
          </cell>
        </row>
        <row r="3403">
          <cell r="C3403">
            <v>1</v>
          </cell>
          <cell r="D3403" t="str">
            <v>200807642</v>
          </cell>
        </row>
        <row r="3404">
          <cell r="C3404">
            <v>0</v>
          </cell>
          <cell r="D3404" t="str">
            <v>200807742</v>
          </cell>
        </row>
        <row r="3405">
          <cell r="C3405">
            <v>18</v>
          </cell>
          <cell r="D3405" t="str">
            <v>200807203</v>
          </cell>
        </row>
        <row r="3406">
          <cell r="C3406">
            <v>26</v>
          </cell>
          <cell r="D3406" t="str">
            <v>200807104</v>
          </cell>
        </row>
        <row r="3407">
          <cell r="C3407">
            <v>261</v>
          </cell>
          <cell r="D3407" t="str">
            <v>200807305</v>
          </cell>
        </row>
        <row r="3408">
          <cell r="C3408">
            <v>1775</v>
          </cell>
          <cell r="D3408" t="str">
            <v>200807505</v>
          </cell>
        </row>
        <row r="3409">
          <cell r="C3409">
            <v>2</v>
          </cell>
          <cell r="D3409" t="str">
            <v>200807G3G</v>
          </cell>
        </row>
        <row r="3410">
          <cell r="C3410">
            <v>4</v>
          </cell>
          <cell r="D3410" t="str">
            <v>200807G5G</v>
          </cell>
        </row>
        <row r="3411">
          <cell r="C3411">
            <v>580</v>
          </cell>
          <cell r="D3411" t="str">
            <v>200807206</v>
          </cell>
        </row>
        <row r="3412">
          <cell r="C3412">
            <v>114</v>
          </cell>
          <cell r="D3412" t="str">
            <v>200807306</v>
          </cell>
        </row>
        <row r="3413">
          <cell r="C3413">
            <v>75</v>
          </cell>
          <cell r="D3413" t="str">
            <v>200807406</v>
          </cell>
        </row>
        <row r="3414">
          <cell r="C3414">
            <v>18</v>
          </cell>
          <cell r="D3414" t="str">
            <v>200807506</v>
          </cell>
        </row>
        <row r="3415">
          <cell r="C3415">
            <v>4</v>
          </cell>
          <cell r="D3415" t="str">
            <v>200807107</v>
          </cell>
        </row>
        <row r="3416">
          <cell r="C3416">
            <v>3</v>
          </cell>
          <cell r="D3416" t="str">
            <v>200807207</v>
          </cell>
        </row>
        <row r="3417">
          <cell r="C3417">
            <v>3</v>
          </cell>
          <cell r="D3417" t="str">
            <v>200807407</v>
          </cell>
        </row>
        <row r="3418">
          <cell r="C3418">
            <v>13</v>
          </cell>
          <cell r="D3418" t="str">
            <v>200807Y1D</v>
          </cell>
        </row>
        <row r="3419">
          <cell r="C3419">
            <v>4</v>
          </cell>
          <cell r="D3419" t="str">
            <v>200807Y3D</v>
          </cell>
        </row>
        <row r="3420">
          <cell r="C3420">
            <v>1</v>
          </cell>
          <cell r="D3420" t="str">
            <v>200807Y4D</v>
          </cell>
        </row>
        <row r="3421">
          <cell r="C3421">
            <v>1</v>
          </cell>
          <cell r="D3421" t="str">
            <v>200807Y5D</v>
          </cell>
        </row>
        <row r="3422">
          <cell r="C3422">
            <v>0</v>
          </cell>
          <cell r="D3422" t="str">
            <v>200807Y7D</v>
          </cell>
        </row>
        <row r="3423">
          <cell r="C3423">
            <v>11</v>
          </cell>
          <cell r="D3423" t="str">
            <v>200807Y1L</v>
          </cell>
        </row>
        <row r="3424">
          <cell r="C3424">
            <v>1</v>
          </cell>
          <cell r="D3424" t="str">
            <v>200807Y2L</v>
          </cell>
        </row>
        <row r="3425">
          <cell r="C3425">
            <v>2</v>
          </cell>
          <cell r="D3425" t="str">
            <v>200807Y2H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  <row r="3997">
          <cell r="D3997">
            <v>0</v>
          </cell>
        </row>
        <row r="3998">
          <cell r="D3998">
            <v>0</v>
          </cell>
        </row>
        <row r="3999">
          <cell r="D3999">
            <v>0</v>
          </cell>
        </row>
        <row r="4000">
          <cell r="D4000">
            <v>0</v>
          </cell>
        </row>
        <row r="4001">
          <cell r="D4001">
            <v>0</v>
          </cell>
        </row>
        <row r="4002">
          <cell r="D4002">
            <v>0</v>
          </cell>
        </row>
        <row r="4003">
          <cell r="D4003">
            <v>0</v>
          </cell>
        </row>
        <row r="4004">
          <cell r="D4004">
            <v>0</v>
          </cell>
        </row>
        <row r="4005">
          <cell r="D4005">
            <v>0</v>
          </cell>
        </row>
        <row r="4006">
          <cell r="D4006">
            <v>0</v>
          </cell>
        </row>
        <row r="4007">
          <cell r="D4007">
            <v>0</v>
          </cell>
        </row>
        <row r="4008">
          <cell r="D4008">
            <v>0</v>
          </cell>
        </row>
        <row r="4009">
          <cell r="D4009">
            <v>0</v>
          </cell>
        </row>
        <row r="4010">
          <cell r="D4010">
            <v>0</v>
          </cell>
        </row>
        <row r="4011">
          <cell r="D4011">
            <v>0</v>
          </cell>
        </row>
        <row r="4012">
          <cell r="D4012">
            <v>0</v>
          </cell>
        </row>
        <row r="4013">
          <cell r="D4013">
            <v>0</v>
          </cell>
        </row>
        <row r="4014">
          <cell r="D4014">
            <v>0</v>
          </cell>
        </row>
        <row r="4015">
          <cell r="D4015">
            <v>0</v>
          </cell>
        </row>
        <row r="4016">
          <cell r="D4016">
            <v>0</v>
          </cell>
        </row>
        <row r="4017">
          <cell r="D4017">
            <v>0</v>
          </cell>
        </row>
        <row r="4018">
          <cell r="D4018">
            <v>0</v>
          </cell>
        </row>
        <row r="4019">
          <cell r="D4019">
            <v>0</v>
          </cell>
        </row>
        <row r="4020">
          <cell r="D4020">
            <v>0</v>
          </cell>
        </row>
        <row r="4021">
          <cell r="D4021">
            <v>0</v>
          </cell>
        </row>
        <row r="4022">
          <cell r="D4022">
            <v>0</v>
          </cell>
        </row>
        <row r="4023">
          <cell r="D4023">
            <v>0</v>
          </cell>
        </row>
        <row r="4024">
          <cell r="D4024">
            <v>0</v>
          </cell>
        </row>
        <row r="4025">
          <cell r="D4025">
            <v>0</v>
          </cell>
        </row>
        <row r="4026">
          <cell r="D4026">
            <v>0</v>
          </cell>
        </row>
        <row r="4027">
          <cell r="D4027">
            <v>0</v>
          </cell>
        </row>
        <row r="4028">
          <cell r="D4028">
            <v>0</v>
          </cell>
        </row>
        <row r="4029">
          <cell r="D4029">
            <v>0</v>
          </cell>
        </row>
        <row r="4030">
          <cell r="D4030">
            <v>0</v>
          </cell>
        </row>
        <row r="4031">
          <cell r="D4031">
            <v>0</v>
          </cell>
        </row>
        <row r="4032">
          <cell r="D4032">
            <v>0</v>
          </cell>
        </row>
        <row r="4033">
          <cell r="D4033">
            <v>0</v>
          </cell>
        </row>
        <row r="4034">
          <cell r="D4034">
            <v>0</v>
          </cell>
        </row>
        <row r="4035">
          <cell r="D4035">
            <v>0</v>
          </cell>
        </row>
        <row r="4036">
          <cell r="D4036">
            <v>0</v>
          </cell>
        </row>
        <row r="4037">
          <cell r="D4037">
            <v>0</v>
          </cell>
        </row>
        <row r="4038">
          <cell r="D4038">
            <v>0</v>
          </cell>
        </row>
        <row r="4039">
          <cell r="D4039">
            <v>0</v>
          </cell>
        </row>
        <row r="4040">
          <cell r="D4040">
            <v>0</v>
          </cell>
        </row>
        <row r="4041">
          <cell r="D4041">
            <v>0</v>
          </cell>
        </row>
        <row r="4042">
          <cell r="D4042">
            <v>0</v>
          </cell>
        </row>
        <row r="4043">
          <cell r="D4043">
            <v>0</v>
          </cell>
        </row>
        <row r="4044">
          <cell r="D4044">
            <v>0</v>
          </cell>
        </row>
        <row r="4045">
          <cell r="D4045">
            <v>0</v>
          </cell>
        </row>
        <row r="4046">
          <cell r="D4046">
            <v>0</v>
          </cell>
        </row>
        <row r="4047">
          <cell r="D4047">
            <v>0</v>
          </cell>
        </row>
        <row r="4048">
          <cell r="D4048">
            <v>0</v>
          </cell>
        </row>
        <row r="4049">
          <cell r="D4049">
            <v>0</v>
          </cell>
        </row>
        <row r="4050">
          <cell r="D4050">
            <v>0</v>
          </cell>
        </row>
        <row r="4051">
          <cell r="D4051">
            <v>0</v>
          </cell>
        </row>
        <row r="4052">
          <cell r="D4052">
            <v>0</v>
          </cell>
        </row>
        <row r="4053">
          <cell r="D4053">
            <v>0</v>
          </cell>
        </row>
        <row r="4054">
          <cell r="D4054">
            <v>0</v>
          </cell>
        </row>
        <row r="4055">
          <cell r="D4055">
            <v>0</v>
          </cell>
        </row>
        <row r="4056">
          <cell r="D4056">
            <v>0</v>
          </cell>
        </row>
        <row r="4057">
          <cell r="D4057">
            <v>0</v>
          </cell>
        </row>
        <row r="4058">
          <cell r="D4058">
            <v>0</v>
          </cell>
        </row>
        <row r="4059">
          <cell r="D4059">
            <v>0</v>
          </cell>
        </row>
        <row r="4060">
          <cell r="D4060">
            <v>0</v>
          </cell>
        </row>
        <row r="4061">
          <cell r="D4061">
            <v>0</v>
          </cell>
        </row>
        <row r="4062">
          <cell r="D4062">
            <v>0</v>
          </cell>
        </row>
        <row r="4063">
          <cell r="D4063">
            <v>0</v>
          </cell>
        </row>
        <row r="4064">
          <cell r="D4064">
            <v>0</v>
          </cell>
        </row>
        <row r="4065">
          <cell r="D4065">
            <v>0</v>
          </cell>
        </row>
        <row r="4066">
          <cell r="D4066">
            <v>0</v>
          </cell>
        </row>
        <row r="4067">
          <cell r="D4067">
            <v>0</v>
          </cell>
        </row>
        <row r="4068">
          <cell r="D4068">
            <v>0</v>
          </cell>
        </row>
        <row r="4069">
          <cell r="D4069">
            <v>0</v>
          </cell>
        </row>
        <row r="4070">
          <cell r="D4070">
            <v>0</v>
          </cell>
        </row>
        <row r="4071">
          <cell r="D4071">
            <v>0</v>
          </cell>
        </row>
        <row r="4072">
          <cell r="D4072">
            <v>0</v>
          </cell>
        </row>
        <row r="4073">
          <cell r="D4073">
            <v>0</v>
          </cell>
        </row>
        <row r="4074">
          <cell r="D4074">
            <v>0</v>
          </cell>
        </row>
        <row r="4075">
          <cell r="D4075">
            <v>0</v>
          </cell>
        </row>
        <row r="4076">
          <cell r="D4076">
            <v>0</v>
          </cell>
        </row>
        <row r="4077">
          <cell r="D4077">
            <v>0</v>
          </cell>
        </row>
        <row r="4078">
          <cell r="D4078">
            <v>0</v>
          </cell>
        </row>
        <row r="4079">
          <cell r="D4079">
            <v>0</v>
          </cell>
        </row>
        <row r="4080">
          <cell r="D4080">
            <v>0</v>
          </cell>
        </row>
        <row r="4081">
          <cell r="D4081">
            <v>0</v>
          </cell>
        </row>
        <row r="4082">
          <cell r="D4082">
            <v>0</v>
          </cell>
        </row>
        <row r="4083">
          <cell r="D4083">
            <v>0</v>
          </cell>
        </row>
        <row r="4084">
          <cell r="D4084">
            <v>0</v>
          </cell>
        </row>
        <row r="4085">
          <cell r="D4085">
            <v>0</v>
          </cell>
        </row>
        <row r="4086">
          <cell r="D4086">
            <v>0</v>
          </cell>
        </row>
        <row r="4087">
          <cell r="D4087">
            <v>0</v>
          </cell>
        </row>
        <row r="4088">
          <cell r="D4088">
            <v>0</v>
          </cell>
        </row>
        <row r="4089">
          <cell r="D4089">
            <v>0</v>
          </cell>
        </row>
        <row r="4090">
          <cell r="D4090">
            <v>0</v>
          </cell>
        </row>
        <row r="4091">
          <cell r="D4091">
            <v>0</v>
          </cell>
        </row>
        <row r="4092">
          <cell r="D4092">
            <v>0</v>
          </cell>
        </row>
        <row r="4093">
          <cell r="D4093">
            <v>0</v>
          </cell>
        </row>
        <row r="4094">
          <cell r="D4094">
            <v>0</v>
          </cell>
        </row>
        <row r="4095">
          <cell r="D4095">
            <v>0</v>
          </cell>
        </row>
        <row r="4096">
          <cell r="D4096">
            <v>0</v>
          </cell>
        </row>
        <row r="4097">
          <cell r="D4097">
            <v>0</v>
          </cell>
        </row>
        <row r="4098">
          <cell r="D4098">
            <v>0</v>
          </cell>
        </row>
        <row r="4099">
          <cell r="D4099">
            <v>0</v>
          </cell>
        </row>
        <row r="4100">
          <cell r="D4100">
            <v>0</v>
          </cell>
        </row>
        <row r="4101">
          <cell r="D4101">
            <v>0</v>
          </cell>
        </row>
        <row r="4102">
          <cell r="D4102">
            <v>0</v>
          </cell>
        </row>
        <row r="4103">
          <cell r="D4103">
            <v>0</v>
          </cell>
        </row>
        <row r="4104">
          <cell r="D4104">
            <v>0</v>
          </cell>
        </row>
        <row r="4105">
          <cell r="D4105">
            <v>0</v>
          </cell>
        </row>
        <row r="4106">
          <cell r="D4106">
            <v>0</v>
          </cell>
        </row>
        <row r="4107">
          <cell r="D4107">
            <v>0</v>
          </cell>
        </row>
        <row r="4108">
          <cell r="D4108">
            <v>0</v>
          </cell>
        </row>
        <row r="4109">
          <cell r="D4109">
            <v>0</v>
          </cell>
        </row>
        <row r="4110">
          <cell r="D4110">
            <v>0</v>
          </cell>
        </row>
        <row r="4111">
          <cell r="D4111">
            <v>0</v>
          </cell>
        </row>
        <row r="4112">
          <cell r="D4112">
            <v>0</v>
          </cell>
        </row>
        <row r="4113">
          <cell r="D4113">
            <v>0</v>
          </cell>
        </row>
        <row r="4114">
          <cell r="D4114">
            <v>0</v>
          </cell>
        </row>
        <row r="4115">
          <cell r="D4115">
            <v>0</v>
          </cell>
        </row>
        <row r="4116">
          <cell r="D4116">
            <v>0</v>
          </cell>
        </row>
        <row r="4117">
          <cell r="D4117">
            <v>0</v>
          </cell>
        </row>
        <row r="4118">
          <cell r="D4118">
            <v>0</v>
          </cell>
        </row>
        <row r="4119">
          <cell r="D4119">
            <v>0</v>
          </cell>
        </row>
        <row r="4120">
          <cell r="D4120">
            <v>0</v>
          </cell>
        </row>
        <row r="4121">
          <cell r="D4121">
            <v>0</v>
          </cell>
        </row>
        <row r="4122">
          <cell r="D4122">
            <v>0</v>
          </cell>
        </row>
        <row r="4123">
          <cell r="D4123">
            <v>0</v>
          </cell>
        </row>
        <row r="4124">
          <cell r="D4124">
            <v>0</v>
          </cell>
        </row>
        <row r="4125">
          <cell r="D4125">
            <v>0</v>
          </cell>
        </row>
        <row r="4126">
          <cell r="D4126">
            <v>0</v>
          </cell>
        </row>
        <row r="4127">
          <cell r="D4127">
            <v>0</v>
          </cell>
        </row>
        <row r="4128">
          <cell r="D4128">
            <v>0</v>
          </cell>
        </row>
        <row r="4129">
          <cell r="D4129">
            <v>0</v>
          </cell>
        </row>
        <row r="4130">
          <cell r="D4130">
            <v>0</v>
          </cell>
        </row>
        <row r="4131">
          <cell r="D4131">
            <v>0</v>
          </cell>
        </row>
        <row r="4132">
          <cell r="D4132">
            <v>0</v>
          </cell>
        </row>
        <row r="4133">
          <cell r="D4133">
            <v>0</v>
          </cell>
        </row>
        <row r="4134">
          <cell r="D4134">
            <v>0</v>
          </cell>
        </row>
        <row r="4135">
          <cell r="D4135">
            <v>0</v>
          </cell>
        </row>
        <row r="4136">
          <cell r="D4136">
            <v>0</v>
          </cell>
        </row>
        <row r="4137">
          <cell r="D4137">
            <v>0</v>
          </cell>
        </row>
        <row r="4138">
          <cell r="D4138">
            <v>0</v>
          </cell>
        </row>
        <row r="4139">
          <cell r="D4139">
            <v>0</v>
          </cell>
        </row>
        <row r="4140">
          <cell r="D4140">
            <v>0</v>
          </cell>
        </row>
        <row r="4141">
          <cell r="D4141">
            <v>0</v>
          </cell>
        </row>
        <row r="4142">
          <cell r="D4142">
            <v>0</v>
          </cell>
        </row>
        <row r="4143">
          <cell r="D4143">
            <v>0</v>
          </cell>
        </row>
        <row r="4144">
          <cell r="D4144">
            <v>0</v>
          </cell>
        </row>
        <row r="4145">
          <cell r="D4145">
            <v>0</v>
          </cell>
        </row>
        <row r="4146">
          <cell r="D4146">
            <v>0</v>
          </cell>
        </row>
        <row r="4147">
          <cell r="D4147">
            <v>0</v>
          </cell>
        </row>
        <row r="4148">
          <cell r="D4148">
            <v>0</v>
          </cell>
        </row>
        <row r="4149">
          <cell r="D4149">
            <v>0</v>
          </cell>
        </row>
        <row r="4150">
          <cell r="D4150">
            <v>0</v>
          </cell>
        </row>
        <row r="4151">
          <cell r="D4151">
            <v>0</v>
          </cell>
        </row>
        <row r="4152">
          <cell r="D4152">
            <v>0</v>
          </cell>
        </row>
        <row r="4153">
          <cell r="D4153">
            <v>0</v>
          </cell>
        </row>
        <row r="4154">
          <cell r="D4154">
            <v>0</v>
          </cell>
        </row>
        <row r="4155">
          <cell r="D4155">
            <v>0</v>
          </cell>
        </row>
        <row r="4156">
          <cell r="D4156">
            <v>0</v>
          </cell>
        </row>
        <row r="4157">
          <cell r="D4157">
            <v>0</v>
          </cell>
        </row>
        <row r="4158">
          <cell r="D4158">
            <v>0</v>
          </cell>
        </row>
        <row r="4159">
          <cell r="D4159">
            <v>0</v>
          </cell>
        </row>
        <row r="4160">
          <cell r="D4160">
            <v>0</v>
          </cell>
        </row>
        <row r="4161">
          <cell r="D4161">
            <v>0</v>
          </cell>
        </row>
        <row r="4162">
          <cell r="D4162">
            <v>0</v>
          </cell>
        </row>
        <row r="4163">
          <cell r="D4163">
            <v>0</v>
          </cell>
        </row>
        <row r="4164">
          <cell r="D4164">
            <v>0</v>
          </cell>
        </row>
        <row r="4165">
          <cell r="D4165">
            <v>0</v>
          </cell>
        </row>
        <row r="4166">
          <cell r="D4166">
            <v>0</v>
          </cell>
        </row>
        <row r="4167">
          <cell r="D4167">
            <v>0</v>
          </cell>
        </row>
        <row r="4168">
          <cell r="D4168">
            <v>0</v>
          </cell>
        </row>
        <row r="4169">
          <cell r="D4169">
            <v>0</v>
          </cell>
        </row>
        <row r="4170">
          <cell r="D4170">
            <v>0</v>
          </cell>
        </row>
        <row r="4171">
          <cell r="D4171">
            <v>0</v>
          </cell>
        </row>
        <row r="4172">
          <cell r="D4172">
            <v>0</v>
          </cell>
        </row>
        <row r="4173">
          <cell r="D4173">
            <v>0</v>
          </cell>
        </row>
        <row r="4174">
          <cell r="D4174">
            <v>0</v>
          </cell>
        </row>
        <row r="4175">
          <cell r="D4175">
            <v>0</v>
          </cell>
        </row>
        <row r="4176">
          <cell r="D4176">
            <v>0</v>
          </cell>
        </row>
        <row r="4177">
          <cell r="D4177">
            <v>0</v>
          </cell>
        </row>
        <row r="4178">
          <cell r="D4178">
            <v>0</v>
          </cell>
        </row>
        <row r="4179">
          <cell r="D4179">
            <v>0</v>
          </cell>
        </row>
        <row r="4180">
          <cell r="D4180">
            <v>0</v>
          </cell>
        </row>
        <row r="4181">
          <cell r="D4181">
            <v>0</v>
          </cell>
        </row>
        <row r="4182">
          <cell r="D4182">
            <v>0</v>
          </cell>
        </row>
        <row r="4183">
          <cell r="D4183">
            <v>0</v>
          </cell>
        </row>
        <row r="4184">
          <cell r="D4184">
            <v>0</v>
          </cell>
        </row>
        <row r="4185">
          <cell r="D4185">
            <v>0</v>
          </cell>
        </row>
        <row r="4186">
          <cell r="D4186">
            <v>0</v>
          </cell>
        </row>
        <row r="4187">
          <cell r="D4187">
            <v>0</v>
          </cell>
        </row>
        <row r="4188">
          <cell r="D4188">
            <v>0</v>
          </cell>
        </row>
        <row r="4189">
          <cell r="D4189">
            <v>0</v>
          </cell>
        </row>
        <row r="4190">
          <cell r="D4190">
            <v>0</v>
          </cell>
        </row>
        <row r="4191">
          <cell r="D4191">
            <v>0</v>
          </cell>
        </row>
        <row r="4192">
          <cell r="D4192">
            <v>0</v>
          </cell>
        </row>
        <row r="4193">
          <cell r="D4193">
            <v>0</v>
          </cell>
        </row>
        <row r="4194">
          <cell r="D4194">
            <v>0</v>
          </cell>
        </row>
        <row r="4195">
          <cell r="D4195">
            <v>0</v>
          </cell>
        </row>
        <row r="4196">
          <cell r="D4196">
            <v>0</v>
          </cell>
        </row>
        <row r="4197">
          <cell r="D4197">
            <v>0</v>
          </cell>
        </row>
        <row r="4198">
          <cell r="D4198">
            <v>0</v>
          </cell>
        </row>
        <row r="4199">
          <cell r="D4199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"/>
      <sheetName val="Average Rates"/>
      <sheetName val="Unbund Rev Sum w  Tax &amp; SBC"/>
      <sheetName val="Unbundled Revenue Summary "/>
      <sheetName val="Unbundled Rev Summary with Tax"/>
      <sheetName val="NUG Savings Revenue Proof"/>
      <sheetName val="2000 Target Rates"/>
      <sheetName val="Rate Class Detail"/>
      <sheetName val="Rate Class Detail with Tax"/>
      <sheetName val="BGS 1999"/>
      <sheetName val="BGS 2000"/>
      <sheetName val="BGS Rates"/>
      <sheetName val="Shopping Credit Table"/>
      <sheetName val="Distribution Rates"/>
      <sheetName val="NNC Rates"/>
      <sheetName val="2000 NNC Rate"/>
      <sheetName val="2000 NNC Rate Reduction"/>
      <sheetName val="MTC NNC RATES"/>
      <sheetName val="Regulatory Assets"/>
      <sheetName val="SBC"/>
      <sheetName val="Determinants"/>
      <sheetName val="AGS-TOU Determinants"/>
      <sheetName val="OTRA Discounts"/>
      <sheetName val="Merger &amp; TEFA"/>
      <sheetName val="Bill Impact Analysis"/>
      <sheetName val="2000 Sales"/>
      <sheetName val="2000 TEFA"/>
      <sheetName val="2000 BGS Deferral"/>
      <sheetName val="BGS Ancillary &amp; Admin."/>
      <sheetName val="2000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Impact Analysis"/>
      <sheetName val="Monthly Bill Data"/>
    </sheetNames>
    <sheetDataSet>
      <sheetData sheetId="0" refreshError="1"/>
      <sheetData sheetId="1" refreshError="1">
        <row r="49">
          <cell r="A49">
            <v>0</v>
          </cell>
          <cell r="B49">
            <v>14.073885546814747</v>
          </cell>
          <cell r="C49">
            <v>9.5884621317291376</v>
          </cell>
          <cell r="D49">
            <v>8.8141292611445312</v>
          </cell>
          <cell r="E49">
            <v>8.1224741631960509</v>
          </cell>
          <cell r="F49">
            <v>9.0413388863180622</v>
          </cell>
          <cell r="G49">
            <v>15.817985500539873</v>
          </cell>
          <cell r="H49">
            <v>29.243868579361408</v>
          </cell>
          <cell r="I49">
            <v>39.850686410612369</v>
          </cell>
          <cell r="J49">
            <v>35.641215486657408</v>
          </cell>
          <cell r="K49">
            <v>18.342125559154713</v>
          </cell>
          <cell r="L49">
            <v>12.103192966219343</v>
          </cell>
          <cell r="M49">
            <v>13.182322998611754</v>
          </cell>
          <cell r="AC49">
            <v>50</v>
          </cell>
          <cell r="AD49">
            <v>39.492398676675755</v>
          </cell>
          <cell r="AE49">
            <v>26.905957700370646</v>
          </cell>
          <cell r="AF49">
            <v>24.733120474157513</v>
          </cell>
          <cell r="AG49">
            <v>22.792283397994233</v>
          </cell>
          <cell r="AH49">
            <v>25.370688050693758</v>
          </cell>
          <cell r="AI49">
            <v>44.386476468865368</v>
          </cell>
          <cell r="AJ49">
            <v>82.060530685915353</v>
          </cell>
          <cell r="AK49">
            <v>111.82407232402684</v>
          </cell>
          <cell r="AL49">
            <v>100.01197513212318</v>
          </cell>
          <cell r="AM49">
            <v>51.469406422999178</v>
          </cell>
          <cell r="AN49">
            <v>33.962484652353254</v>
          </cell>
          <cell r="AO49">
            <v>36.990606013824781</v>
          </cell>
        </row>
        <row r="50">
          <cell r="A50">
            <v>50</v>
          </cell>
          <cell r="B50">
            <v>39.697966584639296</v>
          </cell>
          <cell r="C50">
            <v>30.778008030047921</v>
          </cell>
          <cell r="D50">
            <v>30.398523507317705</v>
          </cell>
          <cell r="E50">
            <v>32.740836679186636</v>
          </cell>
          <cell r="F50">
            <v>45.561973837585803</v>
          </cell>
          <cell r="G50">
            <v>78.650304364719602</v>
          </cell>
          <cell r="H50">
            <v>142.04895738893924</v>
          </cell>
          <cell r="I50">
            <v>186.1994560290118</v>
          </cell>
          <cell r="J50">
            <v>159.77243880326384</v>
          </cell>
          <cell r="K50">
            <v>85.222121486854036</v>
          </cell>
          <cell r="L50">
            <v>52.300738246341147</v>
          </cell>
          <cell r="M50">
            <v>42.94145836031602</v>
          </cell>
          <cell r="AC50">
            <v>100</v>
          </cell>
          <cell r="AD50">
            <v>51.427078152717101</v>
          </cell>
          <cell r="AE50">
            <v>39.871639797255639</v>
          </cell>
          <cell r="AF50">
            <v>39.380033251953527</v>
          </cell>
          <cell r="AG50">
            <v>42.414403344714209</v>
          </cell>
          <cell r="AH50">
            <v>59.023657656163728</v>
          </cell>
          <cell r="AI50">
            <v>101.88822494662728</v>
          </cell>
          <cell r="AJ50">
            <v>184.01856471861745</v>
          </cell>
          <cell r="AK50">
            <v>241.2137144803435</v>
          </cell>
          <cell r="AL50">
            <v>206.97860378987261</v>
          </cell>
          <cell r="AM50">
            <v>110.40174293815448</v>
          </cell>
          <cell r="AN50">
            <v>67.75344897086309</v>
          </cell>
          <cell r="AO50">
            <v>55.628887952717406</v>
          </cell>
        </row>
        <row r="51">
          <cell r="A51">
            <v>100</v>
          </cell>
          <cell r="B51">
            <v>75.533333333333331</v>
          </cell>
          <cell r="C51">
            <v>59.197396559739659</v>
          </cell>
          <cell r="D51">
            <v>60.888423988842398</v>
          </cell>
          <cell r="E51">
            <v>66.467131566713164</v>
          </cell>
          <cell r="F51">
            <v>81.593770339377031</v>
          </cell>
          <cell r="G51">
            <v>122.37740585774058</v>
          </cell>
          <cell r="H51">
            <v>217.13370525337052</v>
          </cell>
          <cell r="I51">
            <v>284.98354253835424</v>
          </cell>
          <cell r="J51">
            <v>242.27494188749418</v>
          </cell>
          <cell r="K51">
            <v>128.78847047884705</v>
          </cell>
          <cell r="L51">
            <v>89.647791724779168</v>
          </cell>
          <cell r="M51">
            <v>79.642119944211998</v>
          </cell>
          <cell r="AC51">
            <v>150</v>
          </cell>
          <cell r="AD51">
            <v>90.127592582422608</v>
          </cell>
          <cell r="AE51">
            <v>70.635289131637094</v>
          </cell>
          <cell r="AF51">
            <v>72.653050356383872</v>
          </cell>
          <cell r="AG51">
            <v>79.309654289060077</v>
          </cell>
          <cell r="AH51">
            <v>97.359003844807546</v>
          </cell>
          <cell r="AI51">
            <v>146.02269606937628</v>
          </cell>
          <cell r="AJ51">
            <v>259.08744205191016</v>
          </cell>
          <cell r="AK51">
            <v>340.04696312346374</v>
          </cell>
          <cell r="AL51">
            <v>289.08637143026726</v>
          </cell>
          <cell r="AM51">
            <v>153.67248186183878</v>
          </cell>
          <cell r="AN51">
            <v>106.96919216881871</v>
          </cell>
          <cell r="AO51">
            <v>95.030263090013761</v>
          </cell>
        </row>
        <row r="52">
          <cell r="A52">
            <v>150</v>
          </cell>
          <cell r="B52">
            <v>125.37033307513555</v>
          </cell>
          <cell r="C52">
            <v>98.862122385747483</v>
          </cell>
          <cell r="D52">
            <v>102.01874515879163</v>
          </cell>
          <cell r="E52">
            <v>109.09279628195198</v>
          </cell>
          <cell r="F52">
            <v>120.23780015491867</v>
          </cell>
          <cell r="G52">
            <v>159.51905499612704</v>
          </cell>
          <cell r="H52">
            <v>279.18613477924089</v>
          </cell>
          <cell r="I52">
            <v>373.56305189775367</v>
          </cell>
          <cell r="J52">
            <v>310.25236250968243</v>
          </cell>
          <cell r="K52">
            <v>167.65259488768396</v>
          </cell>
          <cell r="L52">
            <v>131.49744384198297</v>
          </cell>
          <cell r="M52">
            <v>129.26181254841208</v>
          </cell>
          <cell r="AC52">
            <v>200</v>
          </cell>
          <cell r="AD52">
            <v>142.8372957936281</v>
          </cell>
          <cell r="AE52">
            <v>112.63588339943165</v>
          </cell>
          <cell r="AF52">
            <v>116.23229612070909</v>
          </cell>
          <cell r="AG52">
            <v>124.29192480601007</v>
          </cell>
          <cell r="AH52">
            <v>136.98968332492555</v>
          </cell>
          <cell r="AI52">
            <v>181.74371786622288</v>
          </cell>
          <cell r="AJ52">
            <v>318.08316638229559</v>
          </cell>
          <cell r="AK52">
            <v>425.60895255428193</v>
          </cell>
          <cell r="AL52">
            <v>353.47763212775953</v>
          </cell>
          <cell r="AM52">
            <v>191.0104464043319</v>
          </cell>
          <cell r="AN52">
            <v>149.8180536132632</v>
          </cell>
          <cell r="AO52">
            <v>147.27094760714053</v>
          </cell>
        </row>
        <row r="53">
          <cell r="A53">
            <v>200</v>
          </cell>
          <cell r="B53">
            <v>181.35199613872993</v>
          </cell>
          <cell r="C53">
            <v>143.6061504516307</v>
          </cell>
          <cell r="D53">
            <v>147.81852030614357</v>
          </cell>
          <cell r="E53">
            <v>152.90657105426465</v>
          </cell>
          <cell r="F53">
            <v>156.45273391712058</v>
          </cell>
          <cell r="G53">
            <v>195.35827070261325</v>
          </cell>
          <cell r="H53">
            <v>339.04219816589671</v>
          </cell>
          <cell r="I53">
            <v>453.2648417568779</v>
          </cell>
          <cell r="J53">
            <v>371.69992415362339</v>
          </cell>
          <cell r="K53">
            <v>207.15493346204232</v>
          </cell>
          <cell r="L53">
            <v>172.00248224505276</v>
          </cell>
          <cell r="M53">
            <v>182.38364476315246</v>
          </cell>
          <cell r="AC53">
            <v>250</v>
          </cell>
          <cell r="AD53">
            <v>201.27542770407251</v>
          </cell>
          <cell r="AE53">
            <v>159.38280233196986</v>
          </cell>
          <cell r="AF53">
            <v>164.05794549094693</v>
          </cell>
          <cell r="AG53">
            <v>169.70497233549671</v>
          </cell>
          <cell r="AH53">
            <v>173.64071863069395</v>
          </cell>
          <cell r="AI53">
            <v>216.82043941284758</v>
          </cell>
          <cell r="AJ53">
            <v>376.28956338240215</v>
          </cell>
          <cell r="AK53">
            <v>503.06077038184213</v>
          </cell>
          <cell r="AL53">
            <v>412.53508538368055</v>
          </cell>
          <cell r="AM53">
            <v>229.91309013045228</v>
          </cell>
          <cell r="AN53">
            <v>190.89877099313401</v>
          </cell>
          <cell r="AO53">
            <v>202.4204138224614</v>
          </cell>
        </row>
        <row r="54">
          <cell r="A54">
            <v>250</v>
          </cell>
          <cell r="B54">
            <v>234.88553483304491</v>
          </cell>
          <cell r="C54">
            <v>185.82862270076268</v>
          </cell>
          <cell r="D54">
            <v>191.03608280458886</v>
          </cell>
          <cell r="E54">
            <v>194.82599500096134</v>
          </cell>
          <cell r="F54">
            <v>192.29417419726977</v>
          </cell>
          <cell r="G54">
            <v>232.4774722809716</v>
          </cell>
          <cell r="H54">
            <v>403.84861885534832</v>
          </cell>
          <cell r="I54">
            <v>533.05152855220149</v>
          </cell>
          <cell r="J54">
            <v>433.79388579119399</v>
          </cell>
          <cell r="K54">
            <v>248.36839069409729</v>
          </cell>
          <cell r="L54">
            <v>214.09402038069601</v>
          </cell>
          <cell r="M54">
            <v>236.7572902646927</v>
          </cell>
          <cell r="AC54">
            <v>300</v>
          </cell>
          <cell r="AD54">
            <v>256.14084058335936</v>
          </cell>
          <cell r="AE54">
            <v>202.64466118296238</v>
          </cell>
          <cell r="AF54">
            <v>208.32335574048986</v>
          </cell>
          <cell r="AG54">
            <v>212.45622538018895</v>
          </cell>
          <cell r="AH54">
            <v>209.69529457478646</v>
          </cell>
          <cell r="AI54">
            <v>253.51486718442791</v>
          </cell>
          <cell r="AJ54">
            <v>440.39376360729761</v>
          </cell>
          <cell r="AK54">
            <v>581.28852717411723</v>
          </cell>
          <cell r="AL54">
            <v>473.04884323956406</v>
          </cell>
          <cell r="AM54">
            <v>270.84378955877827</v>
          </cell>
          <cell r="AN54">
            <v>233.46785651641341</v>
          </cell>
          <cell r="AO54">
            <v>258.18197525761474</v>
          </cell>
        </row>
        <row r="55">
          <cell r="A55">
            <v>300</v>
          </cell>
          <cell r="B55">
            <v>290.11475509214353</v>
          </cell>
          <cell r="C55">
            <v>229.2716416100873</v>
          </cell>
          <cell r="D55">
            <v>235.72278128031039</v>
          </cell>
          <cell r="E55">
            <v>235.87966779825413</v>
          </cell>
          <cell r="F55">
            <v>228.28940349175556</v>
          </cell>
          <cell r="G55">
            <v>271.47259941804072</v>
          </cell>
          <cell r="H55">
            <v>476.51612512124149</v>
          </cell>
          <cell r="I55">
            <v>617.10638942774005</v>
          </cell>
          <cell r="J55">
            <v>494.34135548011642</v>
          </cell>
          <cell r="K55">
            <v>288.53922162948595</v>
          </cell>
          <cell r="L55">
            <v>251.1936833171678</v>
          </cell>
          <cell r="M55">
            <v>286.23539039767218</v>
          </cell>
          <cell r="AC55">
            <v>350</v>
          </cell>
          <cell r="AD55">
            <v>312.05656566697849</v>
          </cell>
          <cell r="AE55">
            <v>246.6117969868526</v>
          </cell>
          <cell r="AF55">
            <v>253.55084594866233</v>
          </cell>
          <cell r="AG55">
            <v>253.71959802738175</v>
          </cell>
          <cell r="AH55">
            <v>245.55527073820852</v>
          </cell>
          <cell r="AI55">
            <v>292.00447602251336</v>
          </cell>
          <cell r="AJ55">
            <v>512.55574864864127</v>
          </cell>
          <cell r="AK55">
            <v>663.77906382185415</v>
          </cell>
          <cell r="AL55">
            <v>531.72912770082553</v>
          </cell>
          <cell r="AM55">
            <v>310.36187226438278</v>
          </cell>
          <cell r="AN55">
            <v>270.19183532494765</v>
          </cell>
          <cell r="AO55">
            <v>307.88379884875178</v>
          </cell>
        </row>
        <row r="56">
          <cell r="A56">
            <v>350</v>
          </cell>
          <cell r="B56">
            <v>349.40487265961156</v>
          </cell>
          <cell r="C56">
            <v>275.16478660309338</v>
          </cell>
          <cell r="D56">
            <v>281.56983370159321</v>
          </cell>
          <cell r="E56">
            <v>279.53901616467033</v>
          </cell>
          <cell r="F56">
            <v>263.70996627514825</v>
          </cell>
          <cell r="G56">
            <v>310.60140714036515</v>
          </cell>
          <cell r="H56">
            <v>543.46546110012787</v>
          </cell>
          <cell r="I56">
            <v>690.64036515873943</v>
          </cell>
          <cell r="J56">
            <v>549.43627165949533</v>
          </cell>
          <cell r="K56">
            <v>326.90510524479589</v>
          </cell>
          <cell r="L56">
            <v>289.90917548552159</v>
          </cell>
          <cell r="M56">
            <v>339.52081637399698</v>
          </cell>
          <cell r="AC56">
            <v>400</v>
          </cell>
          <cell r="AD56">
            <v>372.70954004998714</v>
          </cell>
          <cell r="AE56">
            <v>293.51777573148456</v>
          </cell>
          <cell r="AF56">
            <v>300.35002778312094</v>
          </cell>
          <cell r="AG56">
            <v>298.18375842244905</v>
          </cell>
          <cell r="AH56">
            <v>281.2989397911432</v>
          </cell>
          <cell r="AI56">
            <v>331.31795419161512</v>
          </cell>
          <cell r="AJ56">
            <v>579.71361560550031</v>
          </cell>
          <cell r="AK56">
            <v>736.70481719078577</v>
          </cell>
          <cell r="AL56">
            <v>586.08266833326638</v>
          </cell>
          <cell r="AM56">
            <v>348.70907920759612</v>
          </cell>
          <cell r="AN56">
            <v>309.2455884458812</v>
          </cell>
          <cell r="AO56">
            <v>362.16623524717056</v>
          </cell>
        </row>
        <row r="57">
          <cell r="A57">
            <v>400</v>
          </cell>
          <cell r="B57">
            <v>403.75172255397337</v>
          </cell>
          <cell r="C57">
            <v>317.42478180983005</v>
          </cell>
          <cell r="D57">
            <v>324.80494947175009</v>
          </cell>
          <cell r="E57">
            <v>319.11144924207628</v>
          </cell>
          <cell r="F57">
            <v>299.83911345888839</v>
          </cell>
          <cell r="G57">
            <v>351.57854846118511</v>
          </cell>
          <cell r="H57">
            <v>611.33710381258618</v>
          </cell>
          <cell r="I57">
            <v>767.594912723932</v>
          </cell>
          <cell r="J57">
            <v>616.02245062011946</v>
          </cell>
          <cell r="K57">
            <v>370.38820624712906</v>
          </cell>
          <cell r="L57">
            <v>330.27715893431326</v>
          </cell>
          <cell r="M57">
            <v>387.76929260450163</v>
          </cell>
          <cell r="AC57">
            <v>450</v>
          </cell>
          <cell r="AD57">
            <v>427.51023242517641</v>
          </cell>
          <cell r="AE57">
            <v>336.10343849589572</v>
          </cell>
          <cell r="AF57">
            <v>343.91788736691558</v>
          </cell>
          <cell r="AG57">
            <v>337.88935678603303</v>
          </cell>
          <cell r="AH57">
            <v>317.48295282587333</v>
          </cell>
          <cell r="AI57">
            <v>372.26696153167467</v>
          </cell>
          <cell r="AJ57">
            <v>647.31084164257743</v>
          </cell>
          <cell r="AK57">
            <v>812.76354060167159</v>
          </cell>
          <cell r="AL57">
            <v>652.27189466300968</v>
          </cell>
          <cell r="AM57">
            <v>392.18346150606669</v>
          </cell>
          <cell r="AN57">
            <v>349.71210546813222</v>
          </cell>
          <cell r="AO57">
            <v>410.58732668697394</v>
          </cell>
        </row>
        <row r="58">
          <cell r="A58">
            <v>450</v>
          </cell>
          <cell r="B58">
            <v>459.91413288288288</v>
          </cell>
          <cell r="C58">
            <v>361.08840090090092</v>
          </cell>
          <cell r="D58">
            <v>368.79707207207207</v>
          </cell>
          <cell r="E58">
            <v>360.3714527027027</v>
          </cell>
          <cell r="F58">
            <v>336.18975225225228</v>
          </cell>
          <cell r="G58">
            <v>393.77939189189192</v>
          </cell>
          <cell r="H58">
            <v>676.60962837837837</v>
          </cell>
          <cell r="I58">
            <v>843.03063063063064</v>
          </cell>
          <cell r="J58">
            <v>677.70450450450448</v>
          </cell>
          <cell r="K58">
            <v>416.16908783783782</v>
          </cell>
          <cell r="L58">
            <v>369.03997747747746</v>
          </cell>
          <cell r="M58">
            <v>436.79239864864866</v>
          </cell>
          <cell r="AC58">
            <v>500</v>
          </cell>
          <cell r="AD58">
            <v>484.16376301646193</v>
          </cell>
          <cell r="AE58">
            <v>380.12730303788339</v>
          </cell>
          <cell r="AF58">
            <v>388.24242491660408</v>
          </cell>
          <cell r="AG58">
            <v>379.37255272101083</v>
          </cell>
          <cell r="AH58">
            <v>353.91583754498822</v>
          </cell>
          <cell r="AI58">
            <v>414.54197326278387</v>
          </cell>
          <cell r="AJ58">
            <v>712.28483829233903</v>
          </cell>
          <cell r="AK58">
            <v>887.48062579804707</v>
          </cell>
          <cell r="AL58">
            <v>713.43744332741221</v>
          </cell>
          <cell r="AM58">
            <v>438.11219793501425</v>
          </cell>
          <cell r="AN58">
            <v>388.4981378567586</v>
          </cell>
          <cell r="AO58">
            <v>459.82290229069656</v>
          </cell>
        </row>
        <row r="59">
          <cell r="A59">
            <v>500</v>
          </cell>
          <cell r="B59">
            <v>516.34265573958396</v>
          </cell>
          <cell r="C59">
            <v>402.62593844919479</v>
          </cell>
          <cell r="D59">
            <v>411.3687317324775</v>
          </cell>
          <cell r="E59">
            <v>401.56799816608401</v>
          </cell>
          <cell r="F59">
            <v>373.57968938048026</v>
          </cell>
          <cell r="G59">
            <v>437.45177374061552</v>
          </cell>
          <cell r="H59">
            <v>746.90750186257094</v>
          </cell>
          <cell r="I59">
            <v>911.37366038168375</v>
          </cell>
          <cell r="J59">
            <v>735.80543297610177</v>
          </cell>
          <cell r="K59">
            <v>459.63671270559917</v>
          </cell>
          <cell r="L59">
            <v>411.7084646684624</v>
          </cell>
          <cell r="M59">
            <v>489.66261676886927</v>
          </cell>
          <cell r="AC59">
            <v>550</v>
          </cell>
          <cell r="AD59">
            <v>541.09950115177003</v>
          </cell>
          <cell r="AE59">
            <v>421.93046037145541</v>
          </cell>
          <cell r="AF59">
            <v>431.09244036995329</v>
          </cell>
          <cell r="AG59">
            <v>420.82179550893375</v>
          </cell>
          <cell r="AH59">
            <v>391.49154406906439</v>
          </cell>
          <cell r="AI59">
            <v>458.42607407664093</v>
          </cell>
          <cell r="AJ59">
            <v>782.71913461316763</v>
          </cell>
          <cell r="AK59">
            <v>955.07087689479511</v>
          </cell>
          <cell r="AL59">
            <v>771.08475990202453</v>
          </cell>
          <cell r="AM59">
            <v>481.67470417449874</v>
          </cell>
          <cell r="AN59">
            <v>431.44846232580528</v>
          </cell>
          <cell r="AO59">
            <v>513.14024654189222</v>
          </cell>
        </row>
        <row r="60">
          <cell r="A60">
            <v>550</v>
          </cell>
          <cell r="B60">
            <v>574.62664953871308</v>
          </cell>
          <cell r="C60">
            <v>449.14977227607147</v>
          </cell>
          <cell r="D60">
            <v>456.41977110825644</v>
          </cell>
          <cell r="E60">
            <v>445.19590096928647</v>
          </cell>
          <cell r="F60">
            <v>412.52195492234029</v>
          </cell>
          <cell r="G60">
            <v>481.15485227140022</v>
          </cell>
          <cell r="H60">
            <v>808.28885904472736</v>
          </cell>
          <cell r="I60">
            <v>975.71511152633423</v>
          </cell>
          <cell r="J60">
            <v>794.48744598855546</v>
          </cell>
          <cell r="K60">
            <v>507.07117832535329</v>
          </cell>
          <cell r="L60">
            <v>452.90990307135348</v>
          </cell>
          <cell r="M60">
            <v>541.16302697652691</v>
          </cell>
          <cell r="AC60">
            <v>600</v>
          </cell>
          <cell r="AD60">
            <v>599.723023510703</v>
          </cell>
          <cell r="AE60">
            <v>468.76604079324363</v>
          </cell>
          <cell r="AF60">
            <v>476.35355119509722</v>
          </cell>
          <cell r="AG60">
            <v>464.63948721870815</v>
          </cell>
          <cell r="AH60">
            <v>430.53853187834852</v>
          </cell>
          <cell r="AI60">
            <v>502.16891787509974</v>
          </cell>
          <cell r="AJ60">
            <v>843.59024908687661</v>
          </cell>
          <cell r="AK60">
            <v>1018.3287135036246</v>
          </cell>
          <cell r="AL60">
            <v>829.18607000222744</v>
          </cell>
          <cell r="AM60">
            <v>529.21711940185276</v>
          </cell>
          <cell r="AN60">
            <v>472.69039238945396</v>
          </cell>
          <cell r="AO60">
            <v>564.79790314476486</v>
          </cell>
        </row>
        <row r="61">
          <cell r="A61">
            <v>600</v>
          </cell>
          <cell r="B61">
            <v>633.11822369198057</v>
          </cell>
          <cell r="C61">
            <v>491.82331404275425</v>
          </cell>
          <cell r="D61">
            <v>499.59531120822015</v>
          </cell>
          <cell r="E61">
            <v>484.91809377583559</v>
          </cell>
          <cell r="F61">
            <v>452.09306720207866</v>
          </cell>
          <cell r="G61">
            <v>529.20686193456947</v>
          </cell>
          <cell r="H61">
            <v>868.28782331404273</v>
          </cell>
          <cell r="I61">
            <v>1038.0855674973427</v>
          </cell>
          <cell r="J61">
            <v>851.8857328451636</v>
          </cell>
          <cell r="K61">
            <v>555.12277075705686</v>
          </cell>
          <cell r="L61">
            <v>498.07842210936576</v>
          </cell>
          <cell r="M61">
            <v>597.06761544821074</v>
          </cell>
          <cell r="AC61">
            <v>650</v>
          </cell>
          <cell r="AD61">
            <v>658.5059230300792</v>
          </cell>
          <cell r="AE61">
            <v>511.54516370232017</v>
          </cell>
          <cell r="AF61">
            <v>519.62881376279006</v>
          </cell>
          <cell r="AG61">
            <v>504.3630478265884</v>
          </cell>
          <cell r="AH61">
            <v>470.22175538930918</v>
          </cell>
          <cell r="AI61">
            <v>550.427771704164</v>
          </cell>
          <cell r="AJ61">
            <v>903.10569677325554</v>
          </cell>
          <cell r="AK61">
            <v>1079.7122389287179</v>
          </cell>
          <cell r="AL61">
            <v>886.04589132199612</v>
          </cell>
          <cell r="AM61">
            <v>577.38289449433989</v>
          </cell>
          <cell r="AN61">
            <v>518.05109822910902</v>
          </cell>
          <cell r="AO61">
            <v>621.00970483733136</v>
          </cell>
        </row>
        <row r="62">
          <cell r="A62">
            <v>650</v>
          </cell>
          <cell r="B62">
            <v>686.29833291863645</v>
          </cell>
          <cell r="C62">
            <v>532.99054491166953</v>
          </cell>
          <cell r="D62">
            <v>541.24421497885044</v>
          </cell>
          <cell r="E62">
            <v>525.81506593680024</v>
          </cell>
          <cell r="F62">
            <v>492.13865389400348</v>
          </cell>
          <cell r="G62">
            <v>575.7839014680269</v>
          </cell>
          <cell r="H62">
            <v>935.41608609106743</v>
          </cell>
          <cell r="I62">
            <v>1109.1217964667828</v>
          </cell>
          <cell r="J62">
            <v>916.4642323961184</v>
          </cell>
          <cell r="K62">
            <v>604.69438915153023</v>
          </cell>
          <cell r="L62">
            <v>538.29192585220198</v>
          </cell>
          <cell r="M62">
            <v>643.79416521522762</v>
          </cell>
          <cell r="AC62">
            <v>700</v>
          </cell>
          <cell r="AD62">
            <v>711.53641878816541</v>
          </cell>
          <cell r="AE62">
            <v>552.59085645974153</v>
          </cell>
          <cell r="AF62">
            <v>561.14804880564986</v>
          </cell>
          <cell r="AG62">
            <v>545.15150484255855</v>
          </cell>
          <cell r="AH62">
            <v>510.23666901502196</v>
          </cell>
          <cell r="AI62">
            <v>596.95790532396416</v>
          </cell>
          <cell r="AJ62">
            <v>969.81528301772505</v>
          </cell>
          <cell r="AK62">
            <v>1149.9088853993062</v>
          </cell>
          <cell r="AL62">
            <v>950.16648968588993</v>
          </cell>
          <cell r="AM62">
            <v>626.93155364139068</v>
          </cell>
          <cell r="AN62">
            <v>558.08719154920118</v>
          </cell>
          <cell r="AO62">
            <v>667.4691934713868</v>
          </cell>
        </row>
        <row r="63">
          <cell r="A63">
            <v>700</v>
          </cell>
          <cell r="B63">
            <v>744.68619087031254</v>
          </cell>
          <cell r="C63">
            <v>578.03189660660848</v>
          </cell>
          <cell r="D63">
            <v>586.13076972050681</v>
          </cell>
          <cell r="E63">
            <v>570.22391290507414</v>
          </cell>
          <cell r="F63">
            <v>528.47806710383907</v>
          </cell>
          <cell r="G63">
            <v>619.39154517094289</v>
          </cell>
          <cell r="H63">
            <v>999.061692239129</v>
          </cell>
          <cell r="I63">
            <v>1172.8157509390717</v>
          </cell>
          <cell r="J63">
            <v>969.4324186668365</v>
          </cell>
          <cell r="K63">
            <v>649.60272489972624</v>
          </cell>
          <cell r="L63">
            <v>580.9455020054753</v>
          </cell>
          <cell r="M63">
            <v>697.71694149105497</v>
          </cell>
          <cell r="AC63">
            <v>750</v>
          </cell>
          <cell r="AD63">
            <v>770.67352364614476</v>
          </cell>
          <cell r="AE63">
            <v>598.20349027427915</v>
          </cell>
          <cell r="AF63">
            <v>606.58498996740025</v>
          </cell>
          <cell r="AG63">
            <v>590.12303116867838</v>
          </cell>
          <cell r="AH63">
            <v>546.9203795341333</v>
          </cell>
          <cell r="AI63">
            <v>641.00646753721162</v>
          </cell>
          <cell r="AJ63">
            <v>1033.9259732988617</v>
          </cell>
          <cell r="AK63">
            <v>1213.7435317654777</v>
          </cell>
          <cell r="AL63">
            <v>1003.2627262197831</v>
          </cell>
          <cell r="AM63">
            <v>672.27192756659349</v>
          </cell>
          <cell r="AN63">
            <v>601.2187718342002</v>
          </cell>
          <cell r="AO63">
            <v>722.06518718723646</v>
          </cell>
        </row>
        <row r="64">
          <cell r="A64">
            <v>750</v>
          </cell>
          <cell r="B64">
            <v>805.35621421353994</v>
          </cell>
          <cell r="C64">
            <v>624.70070730885823</v>
          </cell>
          <cell r="D64">
            <v>631.6820478275514</v>
          </cell>
          <cell r="E64">
            <v>612.75574267430113</v>
          </cell>
          <cell r="F64">
            <v>572.03981138430447</v>
          </cell>
          <cell r="G64">
            <v>670.59124284270797</v>
          </cell>
          <cell r="H64">
            <v>1057.4534860222298</v>
          </cell>
          <cell r="I64">
            <v>1235.6667564836646</v>
          </cell>
          <cell r="J64">
            <v>1023.1928595486696</v>
          </cell>
          <cell r="K64">
            <v>693.84169754125969</v>
          </cell>
          <cell r="L64">
            <v>621.86412933647694</v>
          </cell>
          <cell r="M64">
            <v>749.67349275850449</v>
          </cell>
          <cell r="AC64">
            <v>800</v>
          </cell>
          <cell r="AD64">
            <v>831.44110360985928</v>
          </cell>
          <cell r="AE64">
            <v>644.93429906411268</v>
          </cell>
          <cell r="AF64">
            <v>652.14176001504961</v>
          </cell>
          <cell r="AG64">
            <v>632.60244590018647</v>
          </cell>
          <cell r="AH64">
            <v>590.5677558477646</v>
          </cell>
          <cell r="AI64">
            <v>692.31119494709969</v>
          </cell>
          <cell r="AJ64">
            <v>1091.7036187434114</v>
          </cell>
          <cell r="AK64">
            <v>1275.6890846221033</v>
          </cell>
          <cell r="AL64">
            <v>1056.3333160341199</v>
          </cell>
          <cell r="AM64">
            <v>716.31471459818067</v>
          </cell>
          <cell r="AN64">
            <v>642.00584643879188</v>
          </cell>
          <cell r="AO64">
            <v>773.95486017932251</v>
          </cell>
        </row>
        <row r="65">
          <cell r="A65">
            <v>800</v>
          </cell>
          <cell r="B65">
            <v>861.44425580079235</v>
          </cell>
          <cell r="C65">
            <v>670.5586445953594</v>
          </cell>
          <cell r="D65">
            <v>677.80807866440296</v>
          </cell>
          <cell r="E65">
            <v>654.90110356536502</v>
          </cell>
          <cell r="F65">
            <v>609.39381720430106</v>
          </cell>
          <cell r="G65">
            <v>716.01697792869265</v>
          </cell>
          <cell r="H65">
            <v>1120.6593803056028</v>
          </cell>
          <cell r="I65">
            <v>1294.7596915676288</v>
          </cell>
          <cell r="J65">
            <v>1075.2769524617997</v>
          </cell>
          <cell r="K65">
            <v>741.94807583474812</v>
          </cell>
          <cell r="L65">
            <v>667.50778155065086</v>
          </cell>
          <cell r="M65">
            <v>805.65895585738542</v>
          </cell>
          <cell r="AC65">
            <v>850</v>
          </cell>
          <cell r="AD65">
            <v>887.91332500038868</v>
          </cell>
          <cell r="AE65">
            <v>691.1624887172087</v>
          </cell>
          <cell r="AF65">
            <v>698.63467169976502</v>
          </cell>
          <cell r="AG65">
            <v>675.023848029021</v>
          </cell>
          <cell r="AH65">
            <v>628.11828719614323</v>
          </cell>
          <cell r="AI65">
            <v>738.01759237270267</v>
          </cell>
          <cell r="AJ65">
            <v>1155.0931936217196</v>
          </cell>
          <cell r="AK65">
            <v>1334.5429783469845</v>
          </cell>
          <cell r="AL65">
            <v>1108.3163277571689</v>
          </cell>
          <cell r="AM65">
            <v>764.74545921682341</v>
          </cell>
          <cell r="AN65">
            <v>688.01788367526115</v>
          </cell>
          <cell r="AO65">
            <v>830.41394436681605</v>
          </cell>
        </row>
        <row r="66">
          <cell r="A66">
            <v>850</v>
          </cell>
          <cell r="B66">
            <v>916.68650914634145</v>
          </cell>
          <cell r="C66">
            <v>710.87675304878053</v>
          </cell>
          <cell r="D66">
            <v>720.86181402439024</v>
          </cell>
          <cell r="E66">
            <v>696.81829268292688</v>
          </cell>
          <cell r="F66">
            <v>651.1592987804878</v>
          </cell>
          <cell r="G66">
            <v>763.42126524390244</v>
          </cell>
          <cell r="H66">
            <v>1180.9676067073171</v>
          </cell>
          <cell r="I66">
            <v>1362.1720274390243</v>
          </cell>
          <cell r="J66">
            <v>1142.7226371951219</v>
          </cell>
          <cell r="K66">
            <v>787.11882621951224</v>
          </cell>
          <cell r="L66">
            <v>707.76478658536587</v>
          </cell>
          <cell r="M66">
            <v>856.37263719512191</v>
          </cell>
          <cell r="AC66">
            <v>900</v>
          </cell>
          <cell r="AD66">
            <v>943.15219330890386</v>
          </cell>
          <cell r="AE66">
            <v>731.40049746628824</v>
          </cell>
          <cell r="AF66">
            <v>741.67383744184804</v>
          </cell>
          <cell r="AG66">
            <v>716.93615486245881</v>
          </cell>
          <cell r="AH66">
            <v>669.95893875455977</v>
          </cell>
          <cell r="AI66">
            <v>785.46202387549204</v>
          </cell>
          <cell r="AJ66">
            <v>1215.0633584975765</v>
          </cell>
          <cell r="AK66">
            <v>1401.4993375865802</v>
          </cell>
          <cell r="AL66">
            <v>1175.7142173042041</v>
          </cell>
          <cell r="AM66">
            <v>809.843757856754</v>
          </cell>
          <cell r="AN66">
            <v>728.19868532420003</v>
          </cell>
          <cell r="AO66">
            <v>881.09699772113515</v>
          </cell>
        </row>
        <row r="67">
          <cell r="A67">
            <v>900</v>
          </cell>
          <cell r="B67">
            <v>980.26711541618783</v>
          </cell>
          <cell r="C67">
            <v>759.53874569036282</v>
          </cell>
          <cell r="D67">
            <v>766.50049252996223</v>
          </cell>
          <cell r="E67">
            <v>743.15563946806765</v>
          </cell>
          <cell r="F67">
            <v>691.25283204728282</v>
          </cell>
          <cell r="G67">
            <v>811.04079789853881</v>
          </cell>
          <cell r="H67">
            <v>1235.374486947956</v>
          </cell>
          <cell r="I67">
            <v>1415.9419635527827</v>
          </cell>
          <cell r="J67">
            <v>1193.4057626005581</v>
          </cell>
          <cell r="K67">
            <v>835.68084058446891</v>
          </cell>
          <cell r="L67">
            <v>755.74683959940899</v>
          </cell>
          <cell r="M67">
            <v>907.75595140371036</v>
          </cell>
          <cell r="AC67">
            <v>950</v>
          </cell>
          <cell r="AD67">
            <v>1007.1544763902593</v>
          </cell>
          <cell r="AE67">
            <v>780.37183506774124</v>
          </cell>
          <cell r="AF67">
            <v>787.52453292195969</v>
          </cell>
          <cell r="AG67">
            <v>763.53936307161985</v>
          </cell>
          <cell r="AH67">
            <v>710.21293396982219</v>
          </cell>
          <cell r="AI67">
            <v>833.28651679990037</v>
          </cell>
          <cell r="AJ67">
            <v>1269.259087631134</v>
          </cell>
          <cell r="AK67">
            <v>1454.7792784985315</v>
          </cell>
          <cell r="AL67">
            <v>1226.1392196582858</v>
          </cell>
          <cell r="AM67">
            <v>858.60240152081678</v>
          </cell>
          <cell r="AN67">
            <v>776.47592227673192</v>
          </cell>
          <cell r="AO67">
            <v>932.65443219319479</v>
          </cell>
        </row>
        <row r="68">
          <cell r="A68">
            <v>950</v>
          </cell>
          <cell r="B68">
            <v>1037.9736296040116</v>
          </cell>
          <cell r="C68">
            <v>807.20914750129691</v>
          </cell>
          <cell r="D68">
            <v>814.78203354660207</v>
          </cell>
          <cell r="E68">
            <v>785.30312986339266</v>
          </cell>
          <cell r="F68">
            <v>728.57037869617841</v>
          </cell>
          <cell r="G68">
            <v>854.48409130209234</v>
          </cell>
          <cell r="H68">
            <v>1297.4638595884489</v>
          </cell>
          <cell r="I68">
            <v>1475.191163755836</v>
          </cell>
          <cell r="J68">
            <v>1245.0437489192461</v>
          </cell>
          <cell r="K68">
            <v>881.07262666436111</v>
          </cell>
          <cell r="L68">
            <v>797.41855438353798</v>
          </cell>
          <cell r="M68">
            <v>971.64629085249874</v>
          </cell>
          <cell r="AC68">
            <v>1000</v>
          </cell>
          <cell r="AD68">
            <v>1064.9379786129086</v>
          </cell>
          <cell r="AE68">
            <v>828.17872568287657</v>
          </cell>
          <cell r="AF68">
            <v>835.94833921383872</v>
          </cell>
          <cell r="AG68">
            <v>805.70363626112658</v>
          </cell>
          <cell r="AH68">
            <v>747.49708878630167</v>
          </cell>
          <cell r="AI68">
            <v>876.68177205551376</v>
          </cell>
          <cell r="AJ68">
            <v>1331.1692133070405</v>
          </cell>
          <cell r="AK68">
            <v>1513.5134951329142</v>
          </cell>
          <cell r="AL68">
            <v>1277.3873395651974</v>
          </cell>
          <cell r="AM68">
            <v>903.96102106088074</v>
          </cell>
          <cell r="AN68">
            <v>818.13379376276089</v>
          </cell>
          <cell r="AO68">
            <v>996.8875965586393</v>
          </cell>
        </row>
        <row r="69">
          <cell r="A69">
            <v>1000</v>
          </cell>
          <cell r="B69">
            <v>1100.5266096017863</v>
          </cell>
          <cell r="C69">
            <v>856.51293263863045</v>
          </cell>
          <cell r="D69">
            <v>862.43701153703012</v>
          </cell>
          <cell r="E69">
            <v>828.7267398585783</v>
          </cell>
          <cell r="F69">
            <v>767.92221808708598</v>
          </cell>
          <cell r="G69">
            <v>902.46566803126166</v>
          </cell>
          <cell r="H69">
            <v>1352.9116114625976</v>
          </cell>
          <cell r="I69">
            <v>1535.3072199478972</v>
          </cell>
          <cell r="J69">
            <v>1307.3231298846297</v>
          </cell>
          <cell r="K69">
            <v>924.00241905470784</v>
          </cell>
          <cell r="L69">
            <v>836.53051730554523</v>
          </cell>
          <cell r="M69">
            <v>1021.0165612206922</v>
          </cell>
          <cell r="AC69">
            <v>1050</v>
          </cell>
          <cell r="AD69">
            <v>1127.764573023092</v>
          </cell>
          <cell r="AE69">
            <v>877.71157311269224</v>
          </cell>
          <cell r="AF69">
            <v>883.78227258612537</v>
          </cell>
          <cell r="AG69">
            <v>849.23767383289965</v>
          </cell>
          <cell r="AH69">
            <v>786.92824402428016</v>
          </cell>
          <cell r="AI69">
            <v>924.80163577647988</v>
          </cell>
          <cell r="AJ69">
            <v>1386.3960875886335</v>
          </cell>
          <cell r="AK69">
            <v>1573.305975754937</v>
          </cell>
          <cell r="AL69">
            <v>1339.6792939981981</v>
          </cell>
          <cell r="AM69">
            <v>946.87142001463644</v>
          </cell>
          <cell r="AN69">
            <v>857.23459427413309</v>
          </cell>
          <cell r="AO69">
            <v>1046.2866560138925</v>
          </cell>
        </row>
        <row r="70">
          <cell r="A70">
            <v>1050</v>
          </cell>
          <cell r="B70">
            <v>1155.1336386768448</v>
          </cell>
          <cell r="C70">
            <v>903.51531806615776</v>
          </cell>
          <cell r="D70">
            <v>910.06249363867687</v>
          </cell>
          <cell r="E70">
            <v>875.12244274809166</v>
          </cell>
          <cell r="F70">
            <v>806.15226463104329</v>
          </cell>
          <cell r="G70">
            <v>945.9757760814249</v>
          </cell>
          <cell r="H70">
            <v>1410.6389821882951</v>
          </cell>
          <cell r="I70">
            <v>1596.400407124682</v>
          </cell>
          <cell r="J70">
            <v>1361.0148600508905</v>
          </cell>
          <cell r="K70">
            <v>968.85343511450378</v>
          </cell>
          <cell r="L70">
            <v>882.98666666666668</v>
          </cell>
          <cell r="M70">
            <v>1076.6117048346057</v>
          </cell>
          <cell r="AC70">
            <v>1100</v>
          </cell>
          <cell r="AD70">
            <v>1182.6877555617655</v>
          </cell>
          <cell r="AE70">
            <v>925.06742757777067</v>
          </cell>
          <cell r="AF70">
            <v>931.77077697724008</v>
          </cell>
          <cell r="AG70">
            <v>895.99727944985966</v>
          </cell>
          <cell r="AH70">
            <v>825.38191303097301</v>
          </cell>
          <cell r="AI70">
            <v>968.54072115073131</v>
          </cell>
          <cell r="AJ70">
            <v>1444.2878260070624</v>
          </cell>
          <cell r="AK70">
            <v>1634.4803330659213</v>
          </cell>
          <cell r="AL70">
            <v>1393.4799890024744</v>
          </cell>
          <cell r="AM70">
            <v>991.96409512963498</v>
          </cell>
          <cell r="AN70">
            <v>904.04909356389442</v>
          </cell>
          <cell r="AO70">
            <v>1102.2927894826696</v>
          </cell>
        </row>
        <row r="71">
          <cell r="A71">
            <v>1100</v>
          </cell>
          <cell r="B71">
            <v>1226.3476957245975</v>
          </cell>
          <cell r="C71">
            <v>953.84986118822872</v>
          </cell>
          <cell r="D71">
            <v>961.68384230982792</v>
          </cell>
          <cell r="E71">
            <v>921.46418656302058</v>
          </cell>
          <cell r="F71">
            <v>854.21910049972234</v>
          </cell>
          <cell r="G71">
            <v>996.51360355358133</v>
          </cell>
          <cell r="H71">
            <v>1462.5093836757358</v>
          </cell>
          <cell r="I71">
            <v>1641.7426985008328</v>
          </cell>
          <cell r="J71">
            <v>1405.5593559133815</v>
          </cell>
          <cell r="K71">
            <v>1013.1866740699611</v>
          </cell>
          <cell r="L71">
            <v>926.21399222654077</v>
          </cell>
          <cell r="M71">
            <v>1132.952692948362</v>
          </cell>
          <cell r="AC71">
            <v>1150</v>
          </cell>
          <cell r="AD71">
            <v>1253.9488279581192</v>
          </cell>
          <cell r="AE71">
            <v>975.3179458442911</v>
          </cell>
          <cell r="AF71">
            <v>983.32824462001565</v>
          </cell>
          <cell r="AG71">
            <v>942.20337411190985</v>
          </cell>
          <cell r="AH71">
            <v>873.44481799525033</v>
          </cell>
          <cell r="AI71">
            <v>1018.9419114796905</v>
          </cell>
          <cell r="AJ71">
            <v>1495.4257539941464</v>
          </cell>
          <cell r="AK71">
            <v>1678.693032792419</v>
          </cell>
          <cell r="AL71">
            <v>1437.1939647440415</v>
          </cell>
          <cell r="AM71">
            <v>1035.9902390505465</v>
          </cell>
          <cell r="AN71">
            <v>947.06008258501595</v>
          </cell>
          <cell r="AO71">
            <v>1158.4518048245545</v>
          </cell>
        </row>
        <row r="72">
          <cell r="A72">
            <v>1150</v>
          </cell>
          <cell r="B72">
            <v>1288.836218538981</v>
          </cell>
          <cell r="C72">
            <v>999.62811540822588</v>
          </cell>
          <cell r="D72">
            <v>1009.8373235113567</v>
          </cell>
          <cell r="E72">
            <v>965.53922651933703</v>
          </cell>
          <cell r="F72">
            <v>889.09073050951508</v>
          </cell>
          <cell r="G72">
            <v>1038.4450583179864</v>
          </cell>
          <cell r="H72">
            <v>1515.7335788827502</v>
          </cell>
          <cell r="I72">
            <v>1700.0487415592388</v>
          </cell>
          <cell r="J72">
            <v>1461.982320441989</v>
          </cell>
          <cell r="K72">
            <v>1056.1337016574585</v>
          </cell>
          <cell r="L72">
            <v>971.31467157765496</v>
          </cell>
          <cell r="M72">
            <v>1197.0761203192142</v>
          </cell>
          <cell r="AC72">
            <v>1200</v>
          </cell>
          <cell r="AD72">
            <v>1316.8498388419607</v>
          </cell>
          <cell r="AE72">
            <v>1021.3556259067852</v>
          </cell>
          <cell r="AF72">
            <v>1031.7867372085393</v>
          </cell>
          <cell r="AG72">
            <v>986.52579478167775</v>
          </cell>
          <cell r="AH72">
            <v>908.41564532889106</v>
          </cell>
          <cell r="AI72">
            <v>1061.0162781136271</v>
          </cell>
          <cell r="AJ72">
            <v>1548.6789480060916</v>
          </cell>
          <cell r="AK72">
            <v>1737.0003101585337</v>
          </cell>
          <cell r="AL72">
            <v>1493.7593740547109</v>
          </cell>
          <cell r="AM72">
            <v>1079.0893946166082</v>
          </cell>
          <cell r="AN72">
            <v>992.426772566821</v>
          </cell>
          <cell r="AO72">
            <v>1223.0952804157555</v>
          </cell>
        </row>
        <row r="73">
          <cell r="A73">
            <v>1200</v>
          </cell>
          <cell r="B73">
            <v>1357.4876257818873</v>
          </cell>
          <cell r="C73">
            <v>1054.9128365515367</v>
          </cell>
          <cell r="D73">
            <v>1056.7640739733479</v>
          </cell>
          <cell r="E73">
            <v>1006.3292085939624</v>
          </cell>
          <cell r="F73">
            <v>927.16222463965187</v>
          </cell>
          <cell r="G73">
            <v>1081.8672831112319</v>
          </cell>
          <cell r="H73">
            <v>1565.6497144411205</v>
          </cell>
          <cell r="I73">
            <v>1749.5002719608376</v>
          </cell>
          <cell r="J73">
            <v>1514.7190644547186</v>
          </cell>
          <cell r="K73">
            <v>1105.7070981778625</v>
          </cell>
          <cell r="L73">
            <v>1022.3596682077781</v>
          </cell>
          <cell r="M73">
            <v>1252.3181941800381</v>
          </cell>
          <cell r="AC73">
            <v>1250</v>
          </cell>
          <cell r="AD73">
            <v>1385.6837719146938</v>
          </cell>
          <cell r="AE73">
            <v>1076.8242528560854</v>
          </cell>
          <cell r="AF73">
            <v>1078.7139420176256</v>
          </cell>
          <cell r="AG73">
            <v>1027.2315025702214</v>
          </cell>
          <cell r="AH73">
            <v>946.42015456715319</v>
          </cell>
          <cell r="AI73">
            <v>1104.3385656714222</v>
          </cell>
          <cell r="AJ73">
            <v>1598.1695601492843</v>
          </cell>
          <cell r="AK73">
            <v>1785.8388465383996</v>
          </cell>
          <cell r="AL73">
            <v>1546.181038236552</v>
          </cell>
          <cell r="AM73">
            <v>1128.6735535091568</v>
          </cell>
          <cell r="AN73">
            <v>1043.5949281523913</v>
          </cell>
          <cell r="AO73">
            <v>1278.3298838170131</v>
          </cell>
        </row>
        <row r="74">
          <cell r="A74">
            <v>1250</v>
          </cell>
          <cell r="B74">
            <v>1419.2239467849224</v>
          </cell>
          <cell r="C74">
            <v>1109.5886178861788</v>
          </cell>
          <cell r="D74">
            <v>1114.4402069475241</v>
          </cell>
          <cell r="E74">
            <v>1060.1240206947523</v>
          </cell>
          <cell r="F74">
            <v>965.9889135254989</v>
          </cell>
          <cell r="G74">
            <v>1124.5924611973392</v>
          </cell>
          <cell r="H74">
            <v>1616.0882483370287</v>
          </cell>
          <cell r="I74">
            <v>1805.2823355506282</v>
          </cell>
          <cell r="J74">
            <v>1566.5587583148558</v>
          </cell>
          <cell r="K74">
            <v>1141.6638580931265</v>
          </cell>
          <cell r="L74">
            <v>1063.5012564671101</v>
          </cell>
          <cell r="M74">
            <v>1309.3451589061344</v>
          </cell>
          <cell r="AC74">
            <v>1300</v>
          </cell>
          <cell r="AD74">
            <v>1447.3926400421735</v>
          </cell>
          <cell r="AE74">
            <v>1131.6116830196124</v>
          </cell>
          <cell r="AF74">
            <v>1136.5595662031003</v>
          </cell>
          <cell r="AG74">
            <v>1081.1653147211416</v>
          </cell>
          <cell r="AH74">
            <v>985.16181816584651</v>
          </cell>
          <cell r="AI74">
            <v>1146.9133219400346</v>
          </cell>
          <cell r="AJ74">
            <v>1648.1642954240167</v>
          </cell>
          <cell r="AK74">
            <v>1841.1134983970976</v>
          </cell>
          <cell r="AL74">
            <v>1597.6517463048049</v>
          </cell>
          <cell r="AM74">
            <v>1164.3235511559217</v>
          </cell>
          <cell r="AN74">
            <v>1084.6095817176727</v>
          </cell>
          <cell r="AO74">
            <v>1335.3329829085735</v>
          </cell>
        </row>
        <row r="75">
          <cell r="A75">
            <v>1300</v>
          </cell>
          <cell r="B75">
            <v>1493.4336298036583</v>
          </cell>
          <cell r="C75">
            <v>1167.0642725289479</v>
          </cell>
          <cell r="D75">
            <v>1169.1676455781171</v>
          </cell>
          <cell r="E75">
            <v>1104.8640711528781</v>
          </cell>
          <cell r="F75">
            <v>1006.8880684678637</v>
          </cell>
          <cell r="G75">
            <v>1166.8009733176707</v>
          </cell>
          <cell r="H75">
            <v>1669.8216143648262</v>
          </cell>
          <cell r="I75">
            <v>1845.2758852156403</v>
          </cell>
          <cell r="J75">
            <v>1597.4878335291157</v>
          </cell>
          <cell r="K75">
            <v>1179.9159254908541</v>
          </cell>
          <cell r="L75">
            <v>1113.0115791240141</v>
          </cell>
          <cell r="M75">
            <v>1378.6803154891761</v>
          </cell>
          <cell r="AC75">
            <v>1350</v>
          </cell>
          <cell r="AD75">
            <v>1522.3381501737188</v>
          </cell>
          <cell r="AE75">
            <v>1189.6521079474644</v>
          </cell>
          <cell r="AF75">
            <v>1191.7961905319839</v>
          </cell>
          <cell r="AG75">
            <v>1126.2480586388067</v>
          </cell>
          <cell r="AH75">
            <v>1026.3757886481214</v>
          </cell>
          <cell r="AI75">
            <v>1189.3837127364295</v>
          </cell>
          <cell r="AJ75">
            <v>1702.1400193502027</v>
          </cell>
          <cell r="AK75">
            <v>1880.9901033423669</v>
          </cell>
          <cell r="AL75">
            <v>1628.4062611737622</v>
          </cell>
          <cell r="AM75">
            <v>1202.7524970148213</v>
          </cell>
          <cell r="AN75">
            <v>1134.5532567847299</v>
          </cell>
          <cell r="AO75">
            <v>1405.3638536575897</v>
          </cell>
        </row>
        <row r="76">
          <cell r="A76">
            <v>1350</v>
          </cell>
          <cell r="B76">
            <v>1565.7067395264116</v>
          </cell>
          <cell r="C76">
            <v>1221.4284153005465</v>
          </cell>
          <cell r="D76">
            <v>1225.5309653916211</v>
          </cell>
          <cell r="E76">
            <v>1148.0706739526411</v>
          </cell>
          <cell r="F76">
            <v>1040.0994535519126</v>
          </cell>
          <cell r="G76">
            <v>1206.8703096539161</v>
          </cell>
          <cell r="H76">
            <v>1722.7051001821494</v>
          </cell>
          <cell r="I76">
            <v>1894.9293260473589</v>
          </cell>
          <cell r="J76">
            <v>1647.2242258652095</v>
          </cell>
          <cell r="K76">
            <v>1217.4488160291439</v>
          </cell>
          <cell r="L76">
            <v>1156.2353369763207</v>
          </cell>
          <cell r="M76">
            <v>1448.9010928961748</v>
          </cell>
          <cell r="AC76">
            <v>1400</v>
          </cell>
          <cell r="AD76">
            <v>1594.6428191247599</v>
          </cell>
          <cell r="AE76">
            <v>1244.001831481607</v>
          </cell>
          <cell r="AF76">
            <v>1248.1802014647435</v>
          </cell>
          <cell r="AG76">
            <v>1169.2883538459214</v>
          </cell>
          <cell r="AH76">
            <v>1059.3216998502712</v>
          </cell>
          <cell r="AI76">
            <v>1229.1746751288915</v>
          </cell>
          <cell r="AJ76">
            <v>1754.5426918874959</v>
          </cell>
          <cell r="AK76">
            <v>1929.9498215383194</v>
          </cell>
          <cell r="AL76">
            <v>1677.6668433188336</v>
          </cell>
          <cell r="AM76">
            <v>1239.9486845921356</v>
          </cell>
          <cell r="AN76">
            <v>1177.6039093280563</v>
          </cell>
          <cell r="AO76">
            <v>1475.6784684389656</v>
          </cell>
        </row>
        <row r="77">
          <cell r="A77">
            <v>1400</v>
          </cell>
          <cell r="B77">
            <v>1646.2817779565567</v>
          </cell>
          <cell r="C77">
            <v>1289.2226468222043</v>
          </cell>
          <cell r="D77">
            <v>1283.5321802091714</v>
          </cell>
          <cell r="E77">
            <v>1204.5056315366051</v>
          </cell>
          <cell r="F77">
            <v>1084.6685438455349</v>
          </cell>
          <cell r="G77">
            <v>1246.4575623491553</v>
          </cell>
          <cell r="H77">
            <v>1747.9843121480289</v>
          </cell>
          <cell r="I77">
            <v>1931.4909493161706</v>
          </cell>
          <cell r="J77">
            <v>1683.4965808527757</v>
          </cell>
          <cell r="K77">
            <v>1254.1715607401447</v>
          </cell>
          <cell r="L77">
            <v>1208.4028559935639</v>
          </cell>
          <cell r="M77">
            <v>1514.3211987127916</v>
          </cell>
          <cell r="AC77">
            <v>1450</v>
          </cell>
          <cell r="AD77">
            <v>1675.6993738101519</v>
          </cell>
          <cell r="AE77">
            <v>1312.2599125548015</v>
          </cell>
          <cell r="AF77">
            <v>1306.4677623483024</v>
          </cell>
          <cell r="AG77">
            <v>1226.0290793122981</v>
          </cell>
          <cell r="AH77">
            <v>1104.0506091062957</v>
          </cell>
          <cell r="AI77">
            <v>1268.7306539357965</v>
          </cell>
          <cell r="AJ77">
            <v>1779.2192421227883</v>
          </cell>
          <cell r="AK77">
            <v>1966.004980208493</v>
          </cell>
          <cell r="AL77">
            <v>1713.5791722411759</v>
          </cell>
          <cell r="AM77">
            <v>1276.5824946391531</v>
          </cell>
          <cell r="AN77">
            <v>1229.9959437152011</v>
          </cell>
          <cell r="AO77">
            <v>1541.3807760055433</v>
          </cell>
        </row>
        <row r="78">
          <cell r="A78">
            <v>1450</v>
          </cell>
          <cell r="B78">
            <v>1694.7935278030993</v>
          </cell>
          <cell r="C78">
            <v>1323.6294439380129</v>
          </cell>
          <cell r="D78">
            <v>1327.4927073837739</v>
          </cell>
          <cell r="E78">
            <v>1245.1456244302644</v>
          </cell>
          <cell r="F78">
            <v>1121.4601185050137</v>
          </cell>
          <cell r="G78">
            <v>1292.109389243391</v>
          </cell>
          <cell r="H78">
            <v>1815.8037830446672</v>
          </cell>
          <cell r="I78">
            <v>2000.9728805834093</v>
          </cell>
          <cell r="J78">
            <v>1739.7543299908841</v>
          </cell>
          <cell r="K78">
            <v>1308.8258887876025</v>
          </cell>
          <cell r="L78">
            <v>1253.3461713764814</v>
          </cell>
          <cell r="M78">
            <v>1573.0587967183228</v>
          </cell>
          <cell r="AC78">
            <v>1500</v>
          </cell>
          <cell r="AD78">
            <v>1723.8701741908758</v>
          </cell>
          <cell r="AE78">
            <v>1346.3382309722208</v>
          </cell>
          <cell r="AF78">
            <v>1350.2677743177292</v>
          </cell>
          <cell r="AG78">
            <v>1266.5079074629218</v>
          </cell>
          <cell r="AH78">
            <v>1140.700396904019</v>
          </cell>
          <cell r="AI78">
            <v>1314.2774039242452</v>
          </cell>
          <cell r="AJ78">
            <v>1846.9565362520834</v>
          </cell>
          <cell r="AK78">
            <v>2035.3024788063105</v>
          </cell>
          <cell r="AL78">
            <v>1769.6023442916708</v>
          </cell>
          <cell r="AM78">
            <v>1331.280699315924</v>
          </cell>
          <cell r="AN78">
            <v>1274.8491467116701</v>
          </cell>
          <cell r="AO78">
            <v>1600.046906850328</v>
          </cell>
        </row>
        <row r="79">
          <cell r="A79">
            <v>1500</v>
          </cell>
          <cell r="B79">
            <v>1779.599849661739</v>
          </cell>
          <cell r="C79">
            <v>1396.1904284640441</v>
          </cell>
          <cell r="D79">
            <v>1393.2440491104985</v>
          </cell>
          <cell r="E79">
            <v>1301.366073665748</v>
          </cell>
          <cell r="F79">
            <v>1159.0025056376849</v>
          </cell>
          <cell r="G79">
            <v>1327.4698070658983</v>
          </cell>
          <cell r="H79">
            <v>1846.4374843397645</v>
          </cell>
          <cell r="I79">
            <v>2033.9959909797044</v>
          </cell>
          <cell r="J79">
            <v>1773.0415935855676</v>
          </cell>
          <cell r="K79">
            <v>1343.1713856176398</v>
          </cell>
          <cell r="L79">
            <v>1299.0072663492858</v>
          </cell>
          <cell r="M79">
            <v>1643.3968930092708</v>
          </cell>
          <cell r="AC79">
            <v>1550</v>
          </cell>
          <cell r="AD79">
            <v>1809.1766461427931</v>
          </cell>
          <cell r="AE79">
            <v>1419.39499333256</v>
          </cell>
          <cell r="AF79">
            <v>1416.3996454075052</v>
          </cell>
          <cell r="AG79">
            <v>1322.9946659110647</v>
          </cell>
          <cell r="AH79">
            <v>1178.2650276236209</v>
          </cell>
          <cell r="AI79">
            <v>1349.5322411157749</v>
          </cell>
          <cell r="AJ79">
            <v>1877.1251165620797</v>
          </cell>
          <cell r="AK79">
            <v>2067.8008294550064</v>
          </cell>
          <cell r="AL79">
            <v>1802.5093924145528</v>
          </cell>
          <cell r="AM79">
            <v>1365.4947785529334</v>
          </cell>
          <cell r="AN79">
            <v>1320.5966554198267</v>
          </cell>
          <cell r="AO79">
            <v>1670.7100080622818</v>
          </cell>
        </row>
        <row r="80">
          <cell r="A80">
            <v>1550</v>
          </cell>
          <cell r="B80">
            <v>1841.0583876704209</v>
          </cell>
          <cell r="C80">
            <v>1440.0583876704209</v>
          </cell>
          <cell r="D80">
            <v>1440.8097213989331</v>
          </cell>
          <cell r="E80">
            <v>1337.9908120924717</v>
          </cell>
          <cell r="F80">
            <v>1196.9585062240665</v>
          </cell>
          <cell r="G80">
            <v>1364.3518079430942</v>
          </cell>
          <cell r="H80">
            <v>1907.3334321280379</v>
          </cell>
          <cell r="I80">
            <v>2084.4783639596917</v>
          </cell>
          <cell r="J80">
            <v>1838.4585062240665</v>
          </cell>
          <cell r="K80">
            <v>1393.0986959098993</v>
          </cell>
          <cell r="L80">
            <v>1347.2471843509188</v>
          </cell>
          <cell r="M80">
            <v>1700.7243627741552</v>
          </cell>
          <cell r="AC80">
            <v>1600</v>
          </cell>
          <cell r="AD80">
            <v>1871.0172554781052</v>
          </cell>
          <cell r="AE80">
            <v>1463.4919295724546</v>
          </cell>
          <cell r="AF80">
            <v>1464.2554894791276</v>
          </cell>
          <cell r="AG80">
            <v>1359.7634457774338</v>
          </cell>
          <cell r="AH80">
            <v>1216.4361729289367</v>
          </cell>
          <cell r="AI80">
            <v>1386.5534044438239</v>
          </cell>
          <cell r="AJ80">
            <v>1938.3707694232473</v>
          </cell>
          <cell r="AK80">
            <v>2118.3983157505018</v>
          </cell>
          <cell r="AL80">
            <v>1868.3750671146602</v>
          </cell>
          <cell r="AM80">
            <v>1415.7680799736131</v>
          </cell>
          <cell r="AN80">
            <v>1369.1704435862309</v>
          </cell>
          <cell r="AO80">
            <v>1728.3996264718653</v>
          </cell>
        </row>
        <row r="81">
          <cell r="A81">
            <v>1600</v>
          </cell>
          <cell r="B81">
            <v>1953.7512771392082</v>
          </cell>
          <cell r="C81">
            <v>1519.1318646232439</v>
          </cell>
          <cell r="D81">
            <v>1521.8135376756065</v>
          </cell>
          <cell r="E81">
            <v>1407.1976372924648</v>
          </cell>
          <cell r="F81">
            <v>1226.9160280970625</v>
          </cell>
          <cell r="G81">
            <v>1397.2330779054917</v>
          </cell>
          <cell r="H81">
            <v>1927.3971902937419</v>
          </cell>
          <cell r="I81">
            <v>2111.0047892720308</v>
          </cell>
          <cell r="J81">
            <v>1847.5194763729246</v>
          </cell>
          <cell r="K81">
            <v>1399.7097701149426</v>
          </cell>
          <cell r="L81">
            <v>1391.1015325670498</v>
          </cell>
          <cell r="M81">
            <v>1796.4671136653894</v>
          </cell>
          <cell r="AC81">
            <v>1650</v>
          </cell>
          <cell r="AD81">
            <v>1983.8859745515228</v>
          </cell>
          <cell r="AE81">
            <v>1542.5629838273517</v>
          </cell>
          <cell r="AF81">
            <v>1545.2860190566391</v>
          </cell>
          <cell r="AG81">
            <v>1428.9022808135301</v>
          </cell>
          <cell r="AH81">
            <v>1245.8400045978797</v>
          </cell>
          <cell r="AI81">
            <v>1418.784027870224</v>
          </cell>
          <cell r="AJ81">
            <v>1957.125401761833</v>
          </cell>
          <cell r="AK81">
            <v>2143.5649678909836</v>
          </cell>
          <cell r="AL81">
            <v>1876.0156524396027</v>
          </cell>
          <cell r="AM81">
            <v>1421.2989206281218</v>
          </cell>
          <cell r="AN81">
            <v>1412.5579094581233</v>
          </cell>
          <cell r="AO81">
            <v>1824.1758571041908</v>
          </cell>
        </row>
        <row r="82">
          <cell r="A82">
            <v>1650</v>
          </cell>
          <cell r="B82">
            <v>1991.4608084358524</v>
          </cell>
          <cell r="C82">
            <v>1546.1539543057997</v>
          </cell>
          <cell r="D82">
            <v>1543.2376098418279</v>
          </cell>
          <cell r="E82">
            <v>1444.5708260105448</v>
          </cell>
          <cell r="F82">
            <v>1275.8347978910369</v>
          </cell>
          <cell r="G82">
            <v>1443.0383128295255</v>
          </cell>
          <cell r="H82">
            <v>1987.3483304042179</v>
          </cell>
          <cell r="I82">
            <v>2178.778207381371</v>
          </cell>
          <cell r="J82">
            <v>1923.1775043936732</v>
          </cell>
          <cell r="K82">
            <v>1478.397188049209</v>
          </cell>
          <cell r="L82">
            <v>1444.6284710017574</v>
          </cell>
          <cell r="M82">
            <v>1841.4871704745167</v>
          </cell>
          <cell r="AC82">
            <v>1700</v>
          </cell>
          <cell r="AD82">
            <v>2021.3738536639555</v>
          </cell>
          <cell r="AE82">
            <v>1569.3781990254765</v>
          </cell>
          <cell r="AF82">
            <v>1566.418049158214</v>
          </cell>
          <cell r="AG82">
            <v>1466.269225632876</v>
          </cell>
          <cell r="AH82">
            <v>1294.9986718930954</v>
          </cell>
          <cell r="AI82">
            <v>1464.7136931004827</v>
          </cell>
          <cell r="AJ82">
            <v>2017.1996035196896</v>
          </cell>
          <cell r="AK82">
            <v>2211.504882585486</v>
          </cell>
          <cell r="AL82">
            <v>1952.0648896873774</v>
          </cell>
          <cell r="AM82">
            <v>1500.6036817767713</v>
          </cell>
          <cell r="AN82">
            <v>1466.3277364895989</v>
          </cell>
          <cell r="AO82">
            <v>1869.1475134669761</v>
          </cell>
        </row>
        <row r="83">
          <cell r="A83">
            <v>1700</v>
          </cell>
          <cell r="B83">
            <v>2090.3283227848101</v>
          </cell>
          <cell r="C83">
            <v>1630.1344936708861</v>
          </cell>
          <cell r="D83">
            <v>1630.8393987341772</v>
          </cell>
          <cell r="E83">
            <v>1495.6040348101267</v>
          </cell>
          <cell r="F83">
            <v>1309.0945411392406</v>
          </cell>
          <cell r="G83">
            <v>1468.7029272151899</v>
          </cell>
          <cell r="H83">
            <v>1991.5842563291139</v>
          </cell>
          <cell r="I83">
            <v>2194.7242879746836</v>
          </cell>
          <cell r="J83">
            <v>1951.3445411392406</v>
          </cell>
          <cell r="K83">
            <v>1496.0363924050632</v>
          </cell>
          <cell r="L83">
            <v>1492.6435917721519</v>
          </cell>
          <cell r="M83">
            <v>1935.2405063291139</v>
          </cell>
          <cell r="AC83">
            <v>1750</v>
          </cell>
          <cell r="AD83">
            <v>2122.0296989139038</v>
          </cell>
          <cell r="AE83">
            <v>1654.8566897783489</v>
          </cell>
          <cell r="AF83">
            <v>1655.572285248646</v>
          </cell>
          <cell r="AG83">
            <v>1518.2859769389788</v>
          </cell>
          <cell r="AH83">
            <v>1328.9479287553593</v>
          </cell>
          <cell r="AI83">
            <v>1490.9768941370562</v>
          </cell>
          <cell r="AJ83">
            <v>2021.7881056069912</v>
          </cell>
          <cell r="AK83">
            <v>2228.0089061824356</v>
          </cell>
          <cell r="AL83">
            <v>1980.9381253536553</v>
          </cell>
          <cell r="AM83">
            <v>1518.7248915568432</v>
          </cell>
          <cell r="AN83">
            <v>1515.2806365912213</v>
          </cell>
          <cell r="AO83">
            <v>1964.5898609365586</v>
          </cell>
        </row>
        <row r="84">
          <cell r="A84">
            <v>1750</v>
          </cell>
          <cell r="B84">
            <v>2125.002259376412</v>
          </cell>
          <cell r="C84">
            <v>1655.6678716674198</v>
          </cell>
          <cell r="D84">
            <v>1654.4270221418888</v>
          </cell>
          <cell r="E84">
            <v>1528.6918210573881</v>
          </cell>
          <cell r="F84">
            <v>1347.1382738364211</v>
          </cell>
          <cell r="G84">
            <v>1545.3646633529147</v>
          </cell>
          <cell r="H84">
            <v>2102.2873926796206</v>
          </cell>
          <cell r="I84">
            <v>2280.7126073203794</v>
          </cell>
          <cell r="J84">
            <v>2017.9927699954812</v>
          </cell>
          <cell r="K84">
            <v>1546.0600994125621</v>
          </cell>
          <cell r="L84">
            <v>1526.6629010393131</v>
          </cell>
          <cell r="M84">
            <v>1965.6660641662902</v>
          </cell>
          <cell r="AC84">
            <v>1800</v>
          </cell>
          <cell r="AD84">
            <v>2155.3696469008232</v>
          </cell>
          <cell r="AE84">
            <v>1679.3282266852993</v>
          </cell>
          <cell r="AF84">
            <v>1678.0696447746684</v>
          </cell>
          <cell r="AG84">
            <v>1550.5376222703574</v>
          </cell>
          <cell r="AH84">
            <v>1366.3895804315314</v>
          </cell>
          <cell r="AI84">
            <v>1567.4487281540228</v>
          </cell>
          <cell r="AJ84">
            <v>2132.3301729446734</v>
          </cell>
          <cell r="AK84">
            <v>2313.3051767036386</v>
          </cell>
          <cell r="AL84">
            <v>2046.8309362597829</v>
          </cell>
          <cell r="AM84">
            <v>1568.1541023566667</v>
          </cell>
          <cell r="AN84">
            <v>1548.4797079299597</v>
          </cell>
          <cell r="AO84">
            <v>1993.7564545885759</v>
          </cell>
        </row>
        <row r="85">
          <cell r="A85">
            <v>1800</v>
          </cell>
          <cell r="B85">
            <v>2228.313704496788</v>
          </cell>
          <cell r="C85">
            <v>1738.2382226980728</v>
          </cell>
          <cell r="D85">
            <v>1746.5920770877945</v>
          </cell>
          <cell r="E85">
            <v>1595.8977516059956</v>
          </cell>
          <cell r="F85">
            <v>1384.8249464668095</v>
          </cell>
          <cell r="G85">
            <v>1568.5728051391864</v>
          </cell>
          <cell r="H85">
            <v>2123.9919700214132</v>
          </cell>
          <cell r="I85">
            <v>2296.2269807280513</v>
          </cell>
          <cell r="J85">
            <v>2036.2366167023554</v>
          </cell>
          <cell r="K85">
            <v>1556.1284796573875</v>
          </cell>
          <cell r="L85">
            <v>1570.3399357601713</v>
          </cell>
          <cell r="M85">
            <v>2047.3998929336187</v>
          </cell>
          <cell r="AC85">
            <v>1850</v>
          </cell>
          <cell r="AD85">
            <v>2259.5852051079623</v>
          </cell>
          <cell r="AE85">
            <v>1762.6321478145296</v>
          </cell>
          <cell r="AF85">
            <v>1771.1032377452466</v>
          </cell>
          <cell r="AG85">
            <v>1618.2941123221763</v>
          </cell>
          <cell r="AH85">
            <v>1404.2591733767883</v>
          </cell>
          <cell r="AI85">
            <v>1590.5856955753911</v>
          </cell>
          <cell r="AJ85">
            <v>2153.7994500250661</v>
          </cell>
          <cell r="AK85">
            <v>2328.4515563281229</v>
          </cell>
          <cell r="AL85">
            <v>2064.8125638300885</v>
          </cell>
          <cell r="AM85">
            <v>1577.9667300816745</v>
          </cell>
          <cell r="AN85">
            <v>1592.3776255889313</v>
          </cell>
          <cell r="AO85">
            <v>2076.1325022040223</v>
          </cell>
        </row>
        <row r="86">
          <cell r="A86">
            <v>1850</v>
          </cell>
          <cell r="B86">
            <v>2280.7958833619209</v>
          </cell>
          <cell r="C86">
            <v>1788.3144654088051</v>
          </cell>
          <cell r="D86">
            <v>1776.566037735849</v>
          </cell>
          <cell r="E86">
            <v>1623.0800457404232</v>
          </cell>
          <cell r="F86">
            <v>1408.3344768439108</v>
          </cell>
          <cell r="G86">
            <v>1586.928530588908</v>
          </cell>
          <cell r="H86">
            <v>2180.3436249285305</v>
          </cell>
          <cell r="I86">
            <v>2380.2950257289881</v>
          </cell>
          <cell r="J86">
            <v>2110.5431675242994</v>
          </cell>
          <cell r="K86">
            <v>1617.7953116066324</v>
          </cell>
          <cell r="L86">
            <v>1633.5911949685535</v>
          </cell>
          <cell r="M86">
            <v>2103.8690680388795</v>
          </cell>
          <cell r="AC86">
            <v>1900</v>
          </cell>
          <cell r="AD86">
            <v>2312.1871880148697</v>
          </cell>
          <cell r="AE86">
            <v>1812.9275948029949</v>
          </cell>
          <cell r="AF86">
            <v>1801.0174698580627</v>
          </cell>
          <cell r="AG86">
            <v>1645.4190023141512</v>
          </cell>
          <cell r="AH86">
            <v>1427.7178232180252</v>
          </cell>
          <cell r="AI86">
            <v>1608.7699225913977</v>
          </cell>
          <cell r="AJ86">
            <v>2210.352373838301</v>
          </cell>
          <cell r="AK86">
            <v>2413.0557680916136</v>
          </cell>
          <cell r="AL86">
            <v>2139.5912309824362</v>
          </cell>
          <cell r="AM86">
            <v>1640.0615327372575</v>
          </cell>
          <cell r="AN86">
            <v>1656.0748197653697</v>
          </cell>
          <cell r="AO86">
            <v>2132.8252737855223</v>
          </cell>
        </row>
        <row r="87">
          <cell r="A87">
            <v>1900</v>
          </cell>
          <cell r="B87">
            <v>2383.7720306513411</v>
          </cell>
          <cell r="C87">
            <v>1889.0568326947637</v>
          </cell>
          <cell r="D87">
            <v>1854.7100893997447</v>
          </cell>
          <cell r="E87">
            <v>1688.2662835249041</v>
          </cell>
          <cell r="F87">
            <v>1459.0114942528735</v>
          </cell>
          <cell r="G87">
            <v>1631.7011494252874</v>
          </cell>
          <cell r="H87">
            <v>2181.4361430395911</v>
          </cell>
          <cell r="I87">
            <v>2393.0989782886336</v>
          </cell>
          <cell r="J87">
            <v>2121.521711366539</v>
          </cell>
          <cell r="K87">
            <v>1650.4636015325671</v>
          </cell>
          <cell r="L87">
            <v>1654.2126436781609</v>
          </cell>
          <cell r="M87">
            <v>2195.4323116219666</v>
          </cell>
          <cell r="AC87">
            <v>1950</v>
          </cell>
          <cell r="AD87">
            <v>2414.4496492725216</v>
          </cell>
          <cell r="AE87">
            <v>1913.3677837093662</v>
          </cell>
          <cell r="AF87">
            <v>1878.57901983598</v>
          </cell>
          <cell r="AG87">
            <v>1709.9931888291931</v>
          </cell>
          <cell r="AH87">
            <v>1477.7880373153316</v>
          </cell>
          <cell r="AI87">
            <v>1652.7000976980939</v>
          </cell>
          <cell r="AJ87">
            <v>2209.5098284348933</v>
          </cell>
          <cell r="AK87">
            <v>2423.8966287496196</v>
          </cell>
          <cell r="AL87">
            <v>2148.8243364166669</v>
          </cell>
          <cell r="AM87">
            <v>1671.7040105418635</v>
          </cell>
          <cell r="AN87">
            <v>1675.5013004576545</v>
          </cell>
          <cell r="AO87">
            <v>2223.6861187388122</v>
          </cell>
        </row>
        <row r="88">
          <cell r="A88">
            <v>1950</v>
          </cell>
          <cell r="B88">
            <v>2423.6075036075035</v>
          </cell>
          <cell r="C88">
            <v>1891.7113997113997</v>
          </cell>
          <cell r="D88">
            <v>1887.4834054834055</v>
          </cell>
          <cell r="E88">
            <v>1726.6464646464647</v>
          </cell>
          <cell r="F88">
            <v>1497.0057720057721</v>
          </cell>
          <cell r="G88">
            <v>1701.1623376623377</v>
          </cell>
          <cell r="H88">
            <v>2290.4011544011546</v>
          </cell>
          <cell r="I88">
            <v>2470.6002886002884</v>
          </cell>
          <cell r="J88">
            <v>2196.6053391053392</v>
          </cell>
          <cell r="K88">
            <v>1692.1370851370853</v>
          </cell>
          <cell r="L88">
            <v>1699.1414141414141</v>
          </cell>
          <cell r="M88">
            <v>2222.7337662337663</v>
          </cell>
          <cell r="AC88">
            <v>2000</v>
          </cell>
          <cell r="AD88">
            <v>2454.3652063965023</v>
          </cell>
          <cell r="AE88">
            <v>1915.7188748938611</v>
          </cell>
          <cell r="AF88">
            <v>1911.4372237145394</v>
          </cell>
          <cell r="AG88">
            <v>1748.5591211728295</v>
          </cell>
          <cell r="AH88">
            <v>1516.0040869310365</v>
          </cell>
          <cell r="AI88">
            <v>1722.7515782880469</v>
          </cell>
          <cell r="AJ88">
            <v>2319.4683519031391</v>
          </cell>
          <cell r="AK88">
            <v>2501.9543710059888</v>
          </cell>
          <cell r="AL88">
            <v>2224.4821855271975</v>
          </cell>
          <cell r="AM88">
            <v>1713.6117874003103</v>
          </cell>
          <cell r="AN88">
            <v>1720.7050074769068</v>
          </cell>
          <cell r="AO88">
            <v>2250.942205289648</v>
          </cell>
        </row>
        <row r="89">
          <cell r="A89">
            <v>2000</v>
          </cell>
          <cell r="B89">
            <v>2509.1875505254648</v>
          </cell>
          <cell r="C89">
            <v>1957.1010509296686</v>
          </cell>
          <cell r="D89">
            <v>1943.2441390460792</v>
          </cell>
          <cell r="E89">
            <v>1775.4179466451092</v>
          </cell>
          <cell r="F89">
            <v>1519.6879547291835</v>
          </cell>
          <cell r="G89">
            <v>1720.1002425222312</v>
          </cell>
          <cell r="H89">
            <v>2318.1059013742924</v>
          </cell>
          <cell r="I89">
            <v>2518.7485852869845</v>
          </cell>
          <cell r="J89">
            <v>2248.5561843168957</v>
          </cell>
          <cell r="K89">
            <v>1732.3435731608731</v>
          </cell>
          <cell r="L89">
            <v>1742.3969280517381</v>
          </cell>
          <cell r="M89">
            <v>2302.7978981406627</v>
          </cell>
          <cell r="AC89">
            <v>2050</v>
          </cell>
          <cell r="AD89">
            <v>2541.452848784128</v>
          </cell>
          <cell r="AE89">
            <v>1982.2671446787649</v>
          </cell>
          <cell r="AF89">
            <v>1968.2320486674987</v>
          </cell>
          <cell r="AG89">
            <v>1798.2478022971077</v>
          </cell>
          <cell r="AH89">
            <v>1539.2294135209613</v>
          </cell>
          <cell r="AI89">
            <v>1742.2187754107579</v>
          </cell>
          <cell r="AJ89">
            <v>2347.9141069376215</v>
          </cell>
          <cell r="AK89">
            <v>2551.1368275791365</v>
          </cell>
          <cell r="AL89">
            <v>2277.4700596161547</v>
          </cell>
          <cell r="AM89">
            <v>1754.6195413573553</v>
          </cell>
          <cell r="AN89">
            <v>1764.8021709586683</v>
          </cell>
          <cell r="AO89">
            <v>2332.409260191846</v>
          </cell>
        </row>
        <row r="90">
          <cell r="A90">
            <v>2050</v>
          </cell>
          <cell r="B90">
            <v>2575.4488479262673</v>
          </cell>
          <cell r="C90">
            <v>1992.2746543778801</v>
          </cell>
          <cell r="D90">
            <v>2006.3354838709677</v>
          </cell>
          <cell r="E90">
            <v>1815.405529953917</v>
          </cell>
          <cell r="F90">
            <v>1585.1087557603687</v>
          </cell>
          <cell r="G90">
            <v>1744.8774193548388</v>
          </cell>
          <cell r="H90">
            <v>2346.3170506912443</v>
          </cell>
          <cell r="I90">
            <v>2570.2184331797234</v>
          </cell>
          <cell r="J90">
            <v>2298.2092165898616</v>
          </cell>
          <cell r="K90">
            <v>1782.3244239631335</v>
          </cell>
          <cell r="L90">
            <v>1810.9004608294931</v>
          </cell>
          <cell r="M90">
            <v>2367.67465437788</v>
          </cell>
          <cell r="AC90">
            <v>2100</v>
          </cell>
          <cell r="AD90">
            <v>2606.9919053511849</v>
          </cell>
          <cell r="AE90">
            <v>2016.675229788201</v>
          </cell>
          <cell r="AF90">
            <v>2030.9082706426207</v>
          </cell>
          <cell r="AG90">
            <v>1837.6398837547922</v>
          </cell>
          <cell r="AH90">
            <v>1604.5225276735432</v>
          </cell>
          <cell r="AI90">
            <v>1766.247973339038</v>
          </cell>
          <cell r="AJ90">
            <v>2375.053794395787</v>
          </cell>
          <cell r="AK90">
            <v>2601.6974305970666</v>
          </cell>
          <cell r="AL90">
            <v>2326.3567549701093</v>
          </cell>
          <cell r="AM90">
            <v>1804.1536137372461</v>
          </cell>
          <cell r="AN90">
            <v>1833.0796383630513</v>
          </cell>
          <cell r="AO90">
            <v>2396.6729773873617</v>
          </cell>
        </row>
        <row r="91">
          <cell r="A91">
            <v>2100</v>
          </cell>
          <cell r="B91">
            <v>2648.0349576271187</v>
          </cell>
          <cell r="C91">
            <v>2072.1112288135591</v>
          </cell>
          <cell r="D91">
            <v>2050.789194915254</v>
          </cell>
          <cell r="E91">
            <v>1862.8135593220338</v>
          </cell>
          <cell r="F91">
            <v>1576.0222457627119</v>
          </cell>
          <cell r="G91">
            <v>1788.6101694915253</v>
          </cell>
          <cell r="H91">
            <v>2415.0158898305085</v>
          </cell>
          <cell r="I91">
            <v>2634.6578389830506</v>
          </cell>
          <cell r="J91">
            <v>2345.0010593220341</v>
          </cell>
          <cell r="K91">
            <v>1816.469279661017</v>
          </cell>
          <cell r="L91">
            <v>1851.3601694915253</v>
          </cell>
          <cell r="M91">
            <v>2439.6387711864409</v>
          </cell>
          <cell r="AC91">
            <v>2150</v>
          </cell>
          <cell r="AD91">
            <v>2679.1332182227056</v>
          </cell>
          <cell r="AE91">
            <v>2096.4458981090238</v>
          </cell>
          <cell r="AF91">
            <v>2074.8734603538182</v>
          </cell>
          <cell r="AG91">
            <v>1884.6902574909659</v>
          </cell>
          <cell r="AH91">
            <v>1594.5308951149432</v>
          </cell>
          <cell r="AI91">
            <v>1809.615430390576</v>
          </cell>
          <cell r="AJ91">
            <v>2443.3775975444173</v>
          </cell>
          <cell r="AK91">
            <v>2665.599000020562</v>
          </cell>
          <cell r="AL91">
            <v>2372.5405197924019</v>
          </cell>
          <cell r="AM91">
            <v>1837.8017151940417</v>
          </cell>
          <cell r="AN91">
            <v>1873.102360183271</v>
          </cell>
          <cell r="AO91">
            <v>2468.2896475832686</v>
          </cell>
        </row>
        <row r="92">
          <cell r="A92">
            <v>2150</v>
          </cell>
          <cell r="B92">
            <v>2693.7717003567182</v>
          </cell>
          <cell r="C92">
            <v>2100.7419738406657</v>
          </cell>
          <cell r="D92">
            <v>2097.9690844233055</v>
          </cell>
          <cell r="E92">
            <v>1908.0475624256837</v>
          </cell>
          <cell r="F92">
            <v>1663.2592152199761</v>
          </cell>
          <cell r="G92">
            <v>1881.2271105826396</v>
          </cell>
          <cell r="H92">
            <v>2504.938168846611</v>
          </cell>
          <cell r="I92">
            <v>2674.3793103448274</v>
          </cell>
          <cell r="J92">
            <v>2365.5707491082044</v>
          </cell>
          <cell r="K92">
            <v>1865.4744351961949</v>
          </cell>
          <cell r="L92">
            <v>1877.4280618311534</v>
          </cell>
          <cell r="M92">
            <v>2460.8882282996433</v>
          </cell>
          <cell r="AC92">
            <v>2200</v>
          </cell>
          <cell r="AD92">
            <v>2725.3929063279597</v>
          </cell>
          <cell r="AE92">
            <v>2125.4018196020761</v>
          </cell>
          <cell r="AF92">
            <v>2122.5963802446486</v>
          </cell>
          <cell r="AG92">
            <v>1930.4454385955162</v>
          </cell>
          <cell r="AH92">
            <v>1682.7836100382422</v>
          </cell>
          <cell r="AI92">
            <v>1903.3101512258168</v>
          </cell>
          <cell r="AJ92">
            <v>2534.3427266908539</v>
          </cell>
          <cell r="AK92">
            <v>2705.7728761048515</v>
          </cell>
          <cell r="AL92">
            <v>2393.3393235153044</v>
          </cell>
          <cell r="AM92">
            <v>1887.3725609139808</v>
          </cell>
          <cell r="AN92">
            <v>1899.4665068231661</v>
          </cell>
          <cell r="AO92">
            <v>2489.7756999175845</v>
          </cell>
        </row>
        <row r="93">
          <cell r="A93">
            <v>2200</v>
          </cell>
          <cell r="B93">
            <v>2749.5721925133689</v>
          </cell>
          <cell r="C93">
            <v>2141.6791443850266</v>
          </cell>
          <cell r="D93">
            <v>2145.2486631016041</v>
          </cell>
          <cell r="E93">
            <v>1958.5200534759358</v>
          </cell>
          <cell r="F93">
            <v>1702.0788770053475</v>
          </cell>
          <cell r="G93">
            <v>1914.4532085561498</v>
          </cell>
          <cell r="H93">
            <v>2528.9037433155081</v>
          </cell>
          <cell r="I93">
            <v>2721.364973262032</v>
          </cell>
          <cell r="J93">
            <v>2429.0494652406419</v>
          </cell>
          <cell r="K93">
            <v>1910.7299465240642</v>
          </cell>
          <cell r="L93">
            <v>1933.5040106951872</v>
          </cell>
          <cell r="M93">
            <v>2554.1510695187167</v>
          </cell>
          <cell r="AC93">
            <v>2250</v>
          </cell>
          <cell r="AD93">
            <v>2781.585631783264</v>
          </cell>
          <cell r="AE93">
            <v>2166.6148472594796</v>
          </cell>
          <cell r="AF93">
            <v>2170.2259261034715</v>
          </cell>
          <cell r="AG93">
            <v>1981.3232237151253</v>
          </cell>
          <cell r="AH93">
            <v>1721.8962867500154</v>
          </cell>
          <cell r="AI93">
            <v>1936.7433057916564</v>
          </cell>
          <cell r="AJ93">
            <v>2558.3479261692914</v>
          </cell>
          <cell r="AK93">
            <v>2753.0499941318089</v>
          </cell>
          <cell r="AL93">
            <v>2457.3310385525874</v>
          </cell>
          <cell r="AM93">
            <v>1932.9766935892155</v>
          </cell>
          <cell r="AN93">
            <v>1956.0159175994786</v>
          </cell>
          <cell r="AO93">
            <v>2583.8892085546054</v>
          </cell>
        </row>
        <row r="94">
          <cell r="A94">
            <v>2250</v>
          </cell>
          <cell r="B94">
            <v>2807.4155251141551</v>
          </cell>
          <cell r="C94">
            <v>2199.9041095890411</v>
          </cell>
          <cell r="D94">
            <v>2177.922374429224</v>
          </cell>
          <cell r="E94">
            <v>1981.8843226788433</v>
          </cell>
          <cell r="F94">
            <v>1719.4079147640791</v>
          </cell>
          <cell r="G94">
            <v>1962.1887366818873</v>
          </cell>
          <cell r="H94">
            <v>2588.8706240487063</v>
          </cell>
          <cell r="I94">
            <v>2806.3942161339423</v>
          </cell>
          <cell r="J94">
            <v>2503.4870624048708</v>
          </cell>
          <cell r="K94">
            <v>1958.8888888888889</v>
          </cell>
          <cell r="L94">
            <v>1974.9421613394215</v>
          </cell>
          <cell r="M94">
            <v>2612.2937595129374</v>
          </cell>
          <cell r="AC94">
            <v>2300</v>
          </cell>
          <cell r="AD94">
            <v>2838.9318139549669</v>
          </cell>
          <cell r="AE94">
            <v>2224.6004228777829</v>
          </cell>
          <cell r="AF94">
            <v>2202.3719188630093</v>
          </cell>
          <cell r="AG94">
            <v>2004.1331270342594</v>
          </cell>
          <cell r="AH94">
            <v>1738.7101363241309</v>
          </cell>
          <cell r="AI94">
            <v>1984.2164366900431</v>
          </cell>
          <cell r="AJ94">
            <v>2617.9335089793913</v>
          </cell>
          <cell r="AK94">
            <v>2837.8990396720483</v>
          </cell>
          <cell r="AL94">
            <v>2531.5914241077144</v>
          </cell>
          <cell r="AM94">
            <v>1980.8795445210892</v>
          </cell>
          <cell r="AN94">
            <v>1997.1130323928396</v>
          </cell>
          <cell r="AO94">
            <v>2641.6195945827249</v>
          </cell>
        </row>
        <row r="95">
          <cell r="A95">
            <v>2300</v>
          </cell>
          <cell r="B95">
            <v>2881.993322203673</v>
          </cell>
          <cell r="C95">
            <v>2253.4457429048416</v>
          </cell>
          <cell r="D95">
            <v>2208.9031719532554</v>
          </cell>
          <cell r="E95">
            <v>2026.0116861435727</v>
          </cell>
          <cell r="F95">
            <v>1749.9315525876461</v>
          </cell>
          <cell r="G95">
            <v>1998.1302170283807</v>
          </cell>
          <cell r="H95">
            <v>2652.9282136894826</v>
          </cell>
          <cell r="I95">
            <v>2869.762938230384</v>
          </cell>
          <cell r="J95">
            <v>2586.230383973289</v>
          </cell>
          <cell r="K95">
            <v>2033.475792988314</v>
          </cell>
          <cell r="L95">
            <v>1992.0534223706177</v>
          </cell>
          <cell r="M95">
            <v>2655.3739565943238</v>
          </cell>
          <cell r="AC95">
            <v>2350</v>
          </cell>
          <cell r="AD95">
            <v>2912.1223882032673</v>
          </cell>
          <cell r="AE95">
            <v>2277.0038181409668</v>
          </cell>
          <cell r="AF95">
            <v>2231.9955882131253</v>
          </cell>
          <cell r="AG95">
            <v>2047.1921098931653</v>
          </cell>
          <cell r="AH95">
            <v>1768.2257668165576</v>
          </cell>
          <cell r="AI95">
            <v>2019.0191610522343</v>
          </cell>
          <cell r="AJ95">
            <v>2680.6625767869377</v>
          </cell>
          <cell r="AK95">
            <v>2899.7641447921746</v>
          </cell>
          <cell r="AL95">
            <v>2613.2674715780959</v>
          </cell>
          <cell r="AM95">
            <v>2054.7342483440243</v>
          </cell>
          <cell r="AN95">
            <v>2012.8788380906758</v>
          </cell>
          <cell r="AO95">
            <v>2683.1338880887729</v>
          </cell>
        </row>
        <row r="96">
          <cell r="A96">
            <v>2350</v>
          </cell>
          <cell r="B96">
            <v>2938.751865671642</v>
          </cell>
          <cell r="C96">
            <v>2311.8059701492539</v>
          </cell>
          <cell r="D96">
            <v>2280.6082089552237</v>
          </cell>
          <cell r="E96">
            <v>2063.1343283582091</v>
          </cell>
          <cell r="F96">
            <v>1814.2089552238806</v>
          </cell>
          <cell r="G96">
            <v>2062.8190298507461</v>
          </cell>
          <cell r="H96">
            <v>2697.4589552238808</v>
          </cell>
          <cell r="I96">
            <v>2919.2723880597014</v>
          </cell>
          <cell r="J96">
            <v>2598.438432835821</v>
          </cell>
          <cell r="K96">
            <v>2027.2686567164178</v>
          </cell>
          <cell r="L96">
            <v>2057.8675373134329</v>
          </cell>
          <cell r="M96">
            <v>2726.4682835820895</v>
          </cell>
          <cell r="AC96">
            <v>2400</v>
          </cell>
          <cell r="AD96">
            <v>2969.8838159099751</v>
          </cell>
          <cell r="AE96">
            <v>2336.2963088076758</v>
          </cell>
          <cell r="AF96">
            <v>2304.7680511330186</v>
          </cell>
          <cell r="AG96">
            <v>2084.9903400874487</v>
          </cell>
          <cell r="AH96">
            <v>1833.4279520965749</v>
          </cell>
          <cell r="AI96">
            <v>2084.6717014349538</v>
          </cell>
          <cell r="AJ96">
            <v>2726.0347458324504</v>
          </cell>
          <cell r="AK96">
            <v>2950.1979805804035</v>
          </cell>
          <cell r="AL96">
            <v>2625.965240026781</v>
          </cell>
          <cell r="AM96">
            <v>2048.744722007219</v>
          </cell>
          <cell r="AN96">
            <v>2079.6677547857171</v>
          </cell>
          <cell r="AO96">
            <v>2755.3513872977796</v>
          </cell>
        </row>
        <row r="97">
          <cell r="A97">
            <v>2400</v>
          </cell>
          <cell r="B97">
            <v>2907.9645232815965</v>
          </cell>
          <cell r="C97">
            <v>2286.3525498891354</v>
          </cell>
          <cell r="D97">
            <v>2309.9977827050998</v>
          </cell>
          <cell r="E97">
            <v>2084.8802660753881</v>
          </cell>
          <cell r="F97">
            <v>1822.8137472283813</v>
          </cell>
          <cell r="G97">
            <v>2155.6363636363635</v>
          </cell>
          <cell r="H97">
            <v>2831.980044345898</v>
          </cell>
          <cell r="I97">
            <v>3081.3148558758317</v>
          </cell>
          <cell r="J97">
            <v>2791.3725055432374</v>
          </cell>
          <cell r="K97">
            <v>2131.580931263858</v>
          </cell>
          <cell r="L97">
            <v>2059.60088691796</v>
          </cell>
          <cell r="M97">
            <v>2643.7161862527714</v>
          </cell>
          <cell r="AC97">
            <v>2450</v>
          </cell>
          <cell r="AD97">
            <v>2937.215730941015</v>
          </cell>
          <cell r="AE97">
            <v>2309.3509643071957</v>
          </cell>
          <cell r="AF97">
            <v>2333.2340444592323</v>
          </cell>
          <cell r="AG97">
            <v>2105.8520713088215</v>
          </cell>
          <cell r="AH97">
            <v>1841.1494260228565</v>
          </cell>
          <cell r="AI97">
            <v>2177.3199042731535</v>
          </cell>
          <cell r="AJ97">
            <v>2860.4669243271601</v>
          </cell>
          <cell r="AK97">
            <v>3112.3097940848997</v>
          </cell>
          <cell r="AL97">
            <v>2819.45091439614</v>
          </cell>
          <cell r="AM97">
            <v>2153.022498368292</v>
          </cell>
          <cell r="AN97">
            <v>2080.3184069414756</v>
          </cell>
          <cell r="AO97">
            <v>2670.3093205697533</v>
          </cell>
        </row>
        <row r="98">
          <cell r="A98">
            <v>2450</v>
          </cell>
          <cell r="B98">
            <v>3076.9315789473685</v>
          </cell>
          <cell r="C98">
            <v>2445.7210526315789</v>
          </cell>
          <cell r="D98">
            <v>2408.2605263157893</v>
          </cell>
          <cell r="E98">
            <v>2191.7157894736843</v>
          </cell>
          <cell r="F98">
            <v>1885.5052631578947</v>
          </cell>
          <cell r="G98">
            <v>2107.9815789473682</v>
          </cell>
          <cell r="H98">
            <v>2792.0473684210529</v>
          </cell>
          <cell r="I98">
            <v>3018.2552631578947</v>
          </cell>
          <cell r="J98">
            <v>2657.2736842105264</v>
          </cell>
          <cell r="K98">
            <v>2133.9</v>
          </cell>
          <cell r="L98">
            <v>2121.5947368421052</v>
          </cell>
          <cell r="M98">
            <v>2856.6157894736843</v>
          </cell>
          <cell r="AC98">
            <v>2500</v>
          </cell>
          <cell r="AD98">
            <v>3108.4509994102482</v>
          </cell>
          <cell r="AE98">
            <v>2470.7744892176415</v>
          </cell>
          <cell r="AF98">
            <v>2432.9302253862738</v>
          </cell>
          <cell r="AG98">
            <v>2214.1672511754055</v>
          </cell>
          <cell r="AH98">
            <v>1904.8199705700033</v>
          </cell>
          <cell r="AI98">
            <v>2129.5752855378723</v>
          </cell>
          <cell r="AJ98">
            <v>2820.6484967528195</v>
          </cell>
          <cell r="AK98">
            <v>3049.1736161543299</v>
          </cell>
          <cell r="AL98">
            <v>2684.4942201205999</v>
          </cell>
          <cell r="AM98">
            <v>2155.7592092804184</v>
          </cell>
          <cell r="AN98">
            <v>2143.3278936727279</v>
          </cell>
          <cell r="AO98">
            <v>2885.878342721659</v>
          </cell>
        </row>
        <row r="99">
          <cell r="A99">
            <v>2500</v>
          </cell>
          <cell r="B99">
            <v>3147.9827586206898</v>
          </cell>
          <cell r="C99">
            <v>2454.1896551724139</v>
          </cell>
          <cell r="D99">
            <v>2462.75</v>
          </cell>
          <cell r="E99">
            <v>2248.3477011494251</v>
          </cell>
          <cell r="F99">
            <v>1939.8017241379309</v>
          </cell>
          <cell r="G99">
            <v>2159.6982758620688</v>
          </cell>
          <cell r="H99">
            <v>2859.7183908045977</v>
          </cell>
          <cell r="I99">
            <v>3062.4683908045977</v>
          </cell>
          <cell r="J99">
            <v>2748.6293103448274</v>
          </cell>
          <cell r="K99">
            <v>2174.3362068965516</v>
          </cell>
          <cell r="L99">
            <v>2141.5804597701149</v>
          </cell>
          <cell r="M99">
            <v>2894.1436781609195</v>
          </cell>
          <cell r="AC99">
            <v>2550</v>
          </cell>
          <cell r="AD99">
            <v>3179.8176640544016</v>
          </cell>
          <cell r="AE99">
            <v>2479.0083729290004</v>
          </cell>
          <cell r="AF99">
            <v>2487.6552867720357</v>
          </cell>
          <cell r="AG99">
            <v>2271.0847813485416</v>
          </cell>
          <cell r="AH99">
            <v>1959.4185420124797</v>
          </cell>
          <cell r="AI99">
            <v>2181.5388625645019</v>
          </cell>
          <cell r="AJ99">
            <v>2888.6381376770996</v>
          </cell>
          <cell r="AK99">
            <v>3093.4385069362729</v>
          </cell>
          <cell r="AL99">
            <v>2776.425636079945</v>
          </cell>
          <cell r="AM99">
            <v>2196.3248240000253</v>
          </cell>
          <cell r="AN99">
            <v>2163.2378247060456</v>
          </cell>
          <cell r="AO99">
            <v>2923.4115609196538</v>
          </cell>
        </row>
        <row r="100">
          <cell r="A100">
            <v>2550</v>
          </cell>
          <cell r="B100">
            <v>3200.8619631901843</v>
          </cell>
          <cell r="C100">
            <v>2554.7883435582821</v>
          </cell>
          <cell r="D100">
            <v>2571.5736196319017</v>
          </cell>
          <cell r="E100">
            <v>2292.8926380368098</v>
          </cell>
          <cell r="F100">
            <v>1974.8803680981596</v>
          </cell>
          <cell r="G100">
            <v>2225.09509202454</v>
          </cell>
          <cell r="H100">
            <v>2865.0736196319017</v>
          </cell>
          <cell r="I100">
            <v>3051.9907975460123</v>
          </cell>
          <cell r="J100">
            <v>2810.1319018404906</v>
          </cell>
          <cell r="K100">
            <v>2157.6257668711655</v>
          </cell>
          <cell r="L100">
            <v>2222.5736196319017</v>
          </cell>
          <cell r="M100">
            <v>2950.3680981595094</v>
          </cell>
          <cell r="AC100">
            <v>2600</v>
          </cell>
          <cell r="AD100">
            <v>3234.2560897722783</v>
          </cell>
          <cell r="AE100">
            <v>2581.442078182381</v>
          </cell>
          <cell r="AF100">
            <v>2598.4024725961117</v>
          </cell>
          <cell r="AG100">
            <v>2316.8140529163938</v>
          </cell>
          <cell r="AH100">
            <v>1995.4840072913453</v>
          </cell>
          <cell r="AI100">
            <v>2248.3091849828652</v>
          </cell>
          <cell r="AJ100">
            <v>2894.9645153410211</v>
          </cell>
          <cell r="AK100">
            <v>3083.831772943483</v>
          </cell>
          <cell r="AL100">
            <v>2839.4495986114298</v>
          </cell>
          <cell r="AM100">
            <v>2180.1359621886395</v>
          </cell>
          <cell r="AN100">
            <v>2245.7614064360655</v>
          </cell>
          <cell r="AO100">
            <v>2981.1488587379868</v>
          </cell>
        </row>
        <row r="101">
          <cell r="A101">
            <v>2600</v>
          </cell>
          <cell r="B101">
            <v>3305.7781456953644</v>
          </cell>
          <cell r="C101">
            <v>2494.0894039735099</v>
          </cell>
          <cell r="D101">
            <v>2457.7417218543046</v>
          </cell>
          <cell r="E101">
            <v>2279.1688741721855</v>
          </cell>
          <cell r="F101">
            <v>1952.3079470198675</v>
          </cell>
          <cell r="G101">
            <v>2272.0331125827815</v>
          </cell>
          <cell r="H101">
            <v>2978.1523178807947</v>
          </cell>
          <cell r="I101">
            <v>3220.2350993377481</v>
          </cell>
          <cell r="J101">
            <v>2910.0231788079468</v>
          </cell>
          <cell r="K101">
            <v>2277.9867549668875</v>
          </cell>
          <cell r="L101">
            <v>2302.9172185430461</v>
          </cell>
          <cell r="M101">
            <v>3037.7615894039736</v>
          </cell>
          <cell r="AC101">
            <v>2650</v>
          </cell>
          <cell r="AD101">
            <v>3338.5128559162558</v>
          </cell>
          <cell r="AE101">
            <v>2518.7865525133716</v>
          </cell>
          <cell r="AF101">
            <v>2482.0789458048766</v>
          </cell>
          <cell r="AG101">
            <v>2301.7378214373407</v>
          </cell>
          <cell r="AH101">
            <v>1971.6402288884667</v>
          </cell>
          <cell r="AI101">
            <v>2294.531399604708</v>
          </cell>
          <cell r="AJ101">
            <v>3007.6427884516797</v>
          </cell>
          <cell r="AK101">
            <v>3252.1227391532721</v>
          </cell>
          <cell r="AL101">
            <v>2938.8390161981224</v>
          </cell>
          <cell r="AM101">
            <v>2300.5439965676192</v>
          </cell>
          <cell r="AN101">
            <v>2325.7213283439023</v>
          </cell>
          <cell r="AO101">
            <v>3067.842327120381</v>
          </cell>
        </row>
        <row r="102">
          <cell r="A102">
            <v>2650</v>
          </cell>
          <cell r="B102">
            <v>4008.7270497547302</v>
          </cell>
          <cell r="C102">
            <v>3181.3637000700769</v>
          </cell>
          <cell r="D102">
            <v>3177.5388927820604</v>
          </cell>
          <cell r="E102">
            <v>2946.6713384723193</v>
          </cell>
          <cell r="F102">
            <v>2597.0028030833919</v>
          </cell>
          <cell r="G102">
            <v>3003.7529782761039</v>
          </cell>
          <cell r="H102">
            <v>3973.4565522074281</v>
          </cell>
          <cell r="I102">
            <v>4175.868955851437</v>
          </cell>
          <cell r="J102">
            <v>3788.510861948143</v>
          </cell>
          <cell r="K102">
            <v>3008.6958654519972</v>
          </cell>
          <cell r="L102">
            <v>2975.8412754029432</v>
          </cell>
          <cell r="M102">
            <v>3755.5480028030834</v>
          </cell>
          <cell r="AC102">
            <v>2700</v>
          </cell>
          <cell r="AD102">
            <v>3199.6360436679934</v>
          </cell>
          <cell r="AE102">
            <v>2539.2614254901673</v>
          </cell>
          <cell r="AF102">
            <v>2536.2085882411034</v>
          </cell>
          <cell r="AG102">
            <v>2351.9375867699205</v>
          </cell>
          <cell r="AH102">
            <v>2072.8434914921031</v>
          </cell>
          <cell r="AI102">
            <v>2397.4983021493917</v>
          </cell>
          <cell r="AJ102">
            <v>3171.4842753311204</v>
          </cell>
          <cell r="AK102">
            <v>3333.0432975210874</v>
          </cell>
          <cell r="AL102">
            <v>3023.8666178228918</v>
          </cell>
          <cell r="AM102">
            <v>2401.4435545378624</v>
          </cell>
          <cell r="AN102">
            <v>2375.2200852878618</v>
          </cell>
          <cell r="AO102">
            <v>2997.5567316885049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JFJ-1 Deferral Recovery Rate"/>
      <sheetName val="JFJ-2 NNC Rates"/>
      <sheetName val="JFJ-3 MTC Rate"/>
      <sheetName val="JFJ-4 CEP Rate"/>
      <sheetName val="JFJ-5 USF Rate"/>
      <sheetName val="JFJ-6 CRA Rate"/>
      <sheetName val="JFJ-7 2003 Rate Impact Summary"/>
      <sheetName val="Deferral Forecast"/>
      <sheetName val="BGS Deferral"/>
      <sheetName val="NNC Deferral"/>
      <sheetName val="MTC Deferral"/>
      <sheetName val="SBC Deferral"/>
      <sheetName val="DSM August 1999 - July 2003"/>
      <sheetName val="Deferral Balances"/>
      <sheetName val="Interest Calc"/>
      <sheetName val="Income Statement"/>
      <sheetName val="TUB Rate Summary"/>
      <sheetName val="NNC Rates 2002-2003"/>
      <sheetName val="Reg Asset Rates"/>
      <sheetName val="2002 Reg Asset Rate"/>
      <sheetName val="TBC Rate"/>
      <sheetName val="2002 - 2007 Load Weighted LMP"/>
      <sheetName val="Shopping Credit Table"/>
      <sheetName val="BGS Rates"/>
      <sheetName val="BGS NUG Rates"/>
      <sheetName val="2000 Generation Results"/>
      <sheetName val="Generation Results 6101"/>
      <sheetName val="Generation Results 7-2-01"/>
      <sheetName val="GRFT Amortization"/>
      <sheetName val="Keystone Swap Amort Sched"/>
      <sheetName val="Updated Stranded Cost Principal"/>
      <sheetName val="ACE 25 Year Sales Forecast"/>
      <sheetName val="2002 Sales"/>
      <sheetName val="2003 Sales"/>
      <sheetName val="2004 Sales"/>
      <sheetName val="2005 Sales"/>
      <sheetName val="2006 Sales"/>
      <sheetName val="PJM Capacity Obligation"/>
      <sheetName val="2001 ACE Ancillary Services"/>
      <sheetName val="BGS Admin Forecast"/>
      <sheetName val="Bidder Response Form"/>
      <sheetName val="2002 Generation Results"/>
      <sheetName val="10-25-01 NUG Update"/>
      <sheetName val="ACE Unit 10-25-01 Update"/>
      <sheetName val="ACE Unit 11-09-01 Update"/>
      <sheetName val="Congestion-DA"/>
      <sheetName val="Peach Bottom Rev Req"/>
      <sheetName val="Salem Rev Req"/>
      <sheetName val="Hope Creek Rev Req"/>
      <sheetName val="BL England Rev Req"/>
      <sheetName val="BLE 2002 Budget"/>
      <sheetName val="Keystone Rev Req"/>
      <sheetName val="Conemaugh Rev Req"/>
      <sheetName val="MTC Return"/>
      <sheetName val="taxes"/>
      <sheetName val="SAP Upload Support"/>
      <sheetName val="OTRA Discounts"/>
      <sheetName val="5 YearUpdated4-24-02"/>
      <sheetName val="2002 Budget Revenues"/>
      <sheetName val="2001 Budget Revenues"/>
      <sheetName val="Rate Component 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Input Sheet"/>
      <sheetName val="Curr Month Billed"/>
      <sheetName val="Curr Month Unbilled"/>
      <sheetName val="Curr Month Cust"/>
      <sheetName val="Prior Month Cust"/>
      <sheetName val="TYM Unbilled Adjustments"/>
      <sheetName val="LYM Unbilled Adjustments"/>
      <sheetName val="Prior Month Billed"/>
      <sheetName val="Prior Month Unbilled"/>
      <sheetName val="Main"/>
      <sheetName val="Master Rate Table"/>
      <sheetName val="Customer Input Sheet"/>
      <sheetName val="Unbilled Adjustments"/>
      <sheetName val="ANALYSIS"/>
      <sheetName val="4B1-1"/>
      <sheetName val="4B1-2"/>
      <sheetName val="4B2-1"/>
      <sheetName val="4B2-2"/>
      <sheetName val="Criteria"/>
      <sheetName val="Curr Month Cust (2)"/>
      <sheetName val="Curr YTD Cust"/>
      <sheetName val="Prior YTD Cust"/>
      <sheetName val="ModMasterTableUpdate"/>
      <sheetName val="ModSchedulesUpdate"/>
      <sheetName val="ModCustInitilize"/>
      <sheetName val="ModCustUpdateDatabase"/>
      <sheetName val="ModTYCust"/>
      <sheetName val="ModLYCust"/>
      <sheetName val="ModBilledInitialize"/>
      <sheetName val="ModBilledUpdateDatabase"/>
      <sheetName val="ModTYBilled"/>
      <sheetName val="ModLYBilled"/>
      <sheetName val="ModTYUnbilled"/>
      <sheetName val="ModLYUnbilled"/>
      <sheetName val="ModUnbilledAdjInitialize"/>
      <sheetName val="ModUnbilledAdjUpdateDatabase"/>
      <sheetName val="ModTYUnbilledAdj"/>
      <sheetName val="ModLYUnbilledAdj"/>
      <sheetName val="YTD Unbilled Adjustments"/>
      <sheetName val="LYTD Unbilled Adjustments"/>
      <sheetName val="Curr Month Billed (2)"/>
      <sheetName val="Curr YTD Billed"/>
      <sheetName val="Prior YTD Billed"/>
      <sheetName val="Curr YTD Unbilled"/>
      <sheetName val="Prior YTD Unbilled"/>
      <sheetName val="Balance Brought Forward"/>
      <sheetName val="Revenues"/>
      <sheetName val="Uncollectibles 00300"/>
      <sheetName val="Uncollectibles S0300 "/>
      <sheetName val="Extra 23"/>
      <sheetName val="POR "/>
      <sheetName val="Uncollectibles D0301  (POR)"/>
      <sheetName val="Sales Tax"/>
      <sheetName val="Step 1 from notes"/>
    </sheetNames>
    <sheetDataSet>
      <sheetData sheetId="0"/>
      <sheetData sheetId="1" refreshError="1">
        <row r="8">
          <cell r="C8">
            <v>103</v>
          </cell>
          <cell r="D8">
            <v>0</v>
          </cell>
          <cell r="E8">
            <v>0</v>
          </cell>
        </row>
        <row r="9">
          <cell r="C9">
            <v>106</v>
          </cell>
          <cell r="D9">
            <v>41627.599999999999</v>
          </cell>
          <cell r="E9">
            <v>93276.53</v>
          </cell>
        </row>
        <row r="10">
          <cell r="C10">
            <v>107</v>
          </cell>
          <cell r="D10">
            <v>0</v>
          </cell>
          <cell r="E10">
            <v>0</v>
          </cell>
        </row>
        <row r="11">
          <cell r="C11">
            <v>901</v>
          </cell>
          <cell r="D11">
            <v>0</v>
          </cell>
          <cell r="E11">
            <v>0</v>
          </cell>
        </row>
        <row r="12">
          <cell r="C12">
            <v>120</v>
          </cell>
          <cell r="D12">
            <v>0</v>
          </cell>
          <cell r="E12">
            <v>0</v>
          </cell>
        </row>
        <row r="13">
          <cell r="C13">
            <v>110</v>
          </cell>
          <cell r="D13">
            <v>247597</v>
          </cell>
          <cell r="E13">
            <v>1743849.14</v>
          </cell>
        </row>
        <row r="14">
          <cell r="C14">
            <v>113</v>
          </cell>
          <cell r="D14">
            <v>151932</v>
          </cell>
          <cell r="E14">
            <v>18909.34</v>
          </cell>
        </row>
        <row r="15">
          <cell r="C15">
            <v>116</v>
          </cell>
          <cell r="D15">
            <v>2866</v>
          </cell>
          <cell r="E15">
            <v>15294.73</v>
          </cell>
        </row>
        <row r="16">
          <cell r="C16">
            <v>156</v>
          </cell>
          <cell r="D16">
            <v>0</v>
          </cell>
          <cell r="E16">
            <v>35</v>
          </cell>
        </row>
        <row r="17">
          <cell r="C17">
            <v>157</v>
          </cell>
          <cell r="D17">
            <v>13.6</v>
          </cell>
          <cell r="E17">
            <v>244.16</v>
          </cell>
        </row>
        <row r="18">
          <cell r="C18">
            <v>162</v>
          </cell>
          <cell r="D18">
            <v>23597.7</v>
          </cell>
          <cell r="E18">
            <v>279483.36</v>
          </cell>
        </row>
        <row r="19">
          <cell r="C19">
            <v>175</v>
          </cell>
          <cell r="D19">
            <v>193.8</v>
          </cell>
          <cell r="E19">
            <v>2137.91</v>
          </cell>
        </row>
        <row r="20">
          <cell r="C20">
            <v>506</v>
          </cell>
          <cell r="D20">
            <v>46210.400000000001</v>
          </cell>
          <cell r="E20">
            <v>124961.03</v>
          </cell>
        </row>
        <row r="21">
          <cell r="C21">
            <v>173</v>
          </cell>
          <cell r="D21">
            <v>0</v>
          </cell>
          <cell r="E21">
            <v>0</v>
          </cell>
        </row>
        <row r="22">
          <cell r="C22">
            <v>206</v>
          </cell>
          <cell r="D22">
            <v>11457</v>
          </cell>
          <cell r="E22">
            <v>27474.16</v>
          </cell>
        </row>
        <row r="23">
          <cell r="C23">
            <v>101</v>
          </cell>
          <cell r="D23">
            <v>0</v>
          </cell>
          <cell r="E23">
            <v>0</v>
          </cell>
        </row>
        <row r="24">
          <cell r="C24">
            <v>231</v>
          </cell>
          <cell r="D24">
            <v>176988</v>
          </cell>
          <cell r="E24">
            <v>2454217.5099999998</v>
          </cell>
        </row>
        <row r="25">
          <cell r="C25">
            <v>256</v>
          </cell>
          <cell r="D25">
            <v>0</v>
          </cell>
          <cell r="E25">
            <v>0</v>
          </cell>
        </row>
        <row r="26">
          <cell r="C26">
            <v>262</v>
          </cell>
          <cell r="D26">
            <v>4338.8</v>
          </cell>
          <cell r="E26">
            <v>49857.35</v>
          </cell>
        </row>
        <row r="27">
          <cell r="C27">
            <v>306</v>
          </cell>
          <cell r="D27">
            <v>1271.5999999999999</v>
          </cell>
          <cell r="E27">
            <v>9335.7099999999991</v>
          </cell>
        </row>
        <row r="28">
          <cell r="C28">
            <v>331</v>
          </cell>
          <cell r="D28">
            <v>18378.599999999999</v>
          </cell>
          <cell r="E28">
            <v>241043.12</v>
          </cell>
        </row>
        <row r="29">
          <cell r="C29">
            <v>257</v>
          </cell>
          <cell r="D29">
            <v>34</v>
          </cell>
          <cell r="E29">
            <v>375.54</v>
          </cell>
        </row>
        <row r="30">
          <cell r="C30">
            <v>406</v>
          </cell>
          <cell r="D30">
            <v>116916.5</v>
          </cell>
          <cell r="E30">
            <v>583303.4</v>
          </cell>
        </row>
        <row r="31">
          <cell r="C31">
            <v>302</v>
          </cell>
          <cell r="D31">
            <v>0</v>
          </cell>
          <cell r="E31">
            <v>0</v>
          </cell>
        </row>
        <row r="32">
          <cell r="C32">
            <v>431</v>
          </cell>
          <cell r="D32">
            <v>37.9</v>
          </cell>
          <cell r="E32">
            <v>642.45000000000005</v>
          </cell>
        </row>
        <row r="33">
          <cell r="C33">
            <v>362</v>
          </cell>
          <cell r="D33">
            <v>3780.8</v>
          </cell>
          <cell r="E33">
            <v>42482.61</v>
          </cell>
        </row>
        <row r="34">
          <cell r="C34">
            <v>606</v>
          </cell>
          <cell r="D34">
            <v>36051.800000000003</v>
          </cell>
          <cell r="E34">
            <v>111472.85</v>
          </cell>
        </row>
        <row r="35">
          <cell r="C35">
            <v>531</v>
          </cell>
          <cell r="D35">
            <v>1194.5999999999999</v>
          </cell>
          <cell r="E35">
            <v>15516.41</v>
          </cell>
        </row>
        <row r="36">
          <cell r="C36">
            <v>273</v>
          </cell>
          <cell r="D36">
            <v>0</v>
          </cell>
          <cell r="E36">
            <v>0</v>
          </cell>
        </row>
        <row r="37">
          <cell r="C37">
            <v>631</v>
          </cell>
          <cell r="D37">
            <v>11441.9</v>
          </cell>
          <cell r="E37">
            <v>180545.65</v>
          </cell>
        </row>
        <row r="38">
          <cell r="C38">
            <v>731</v>
          </cell>
          <cell r="D38">
            <v>1084.5</v>
          </cell>
          <cell r="E38">
            <v>17431.64</v>
          </cell>
        </row>
        <row r="39">
          <cell r="C39">
            <v>931</v>
          </cell>
          <cell r="D39">
            <v>3822.1</v>
          </cell>
          <cell r="E39">
            <v>70482.559999999998</v>
          </cell>
        </row>
        <row r="40">
          <cell r="C40">
            <v>104</v>
          </cell>
          <cell r="D40">
            <v>0</v>
          </cell>
          <cell r="E40">
            <v>0</v>
          </cell>
        </row>
        <row r="41">
          <cell r="C41">
            <v>108</v>
          </cell>
          <cell r="D41">
            <v>120773</v>
          </cell>
          <cell r="E41">
            <v>206183.99</v>
          </cell>
        </row>
        <row r="42">
          <cell r="C42" t="str">
            <v>017</v>
          </cell>
          <cell r="D42">
            <v>28337</v>
          </cell>
          <cell r="E42">
            <v>11183.73</v>
          </cell>
        </row>
        <row r="43">
          <cell r="C43">
            <v>155</v>
          </cell>
          <cell r="D43">
            <v>65.400000000000006</v>
          </cell>
          <cell r="E43">
            <v>765.39</v>
          </cell>
        </row>
        <row r="44">
          <cell r="C44">
            <v>250</v>
          </cell>
          <cell r="D44">
            <v>0</v>
          </cell>
          <cell r="E44">
            <v>0</v>
          </cell>
        </row>
        <row r="45">
          <cell r="C45">
            <v>201</v>
          </cell>
          <cell r="D45">
            <v>0</v>
          </cell>
          <cell r="E45">
            <v>0</v>
          </cell>
        </row>
      </sheetData>
      <sheetData sheetId="2" refreshError="1">
        <row r="8">
          <cell r="B8">
            <v>101</v>
          </cell>
          <cell r="C8">
            <v>0</v>
          </cell>
          <cell r="D8">
            <v>0</v>
          </cell>
        </row>
        <row r="9">
          <cell r="B9">
            <v>231</v>
          </cell>
          <cell r="C9">
            <v>49767.199999999997</v>
          </cell>
          <cell r="D9">
            <v>63448.45</v>
          </cell>
        </row>
        <row r="10">
          <cell r="B10">
            <v>262</v>
          </cell>
          <cell r="C10">
            <v>1195.5999999999999</v>
          </cell>
          <cell r="D10">
            <v>1082.6099999999999</v>
          </cell>
        </row>
        <row r="11">
          <cell r="B11">
            <v>531</v>
          </cell>
          <cell r="C11">
            <v>318</v>
          </cell>
          <cell r="D11">
            <v>407.07</v>
          </cell>
        </row>
        <row r="12">
          <cell r="B12">
            <v>631</v>
          </cell>
          <cell r="C12">
            <v>2913.7</v>
          </cell>
          <cell r="D12">
            <v>3714.06</v>
          </cell>
        </row>
        <row r="13">
          <cell r="B13">
            <v>731</v>
          </cell>
          <cell r="C13">
            <v>259.60000000000002</v>
          </cell>
          <cell r="D13">
            <v>332.08</v>
          </cell>
        </row>
        <row r="14">
          <cell r="B14">
            <v>931</v>
          </cell>
          <cell r="C14">
            <v>1239.5</v>
          </cell>
          <cell r="D14">
            <v>1571.31</v>
          </cell>
        </row>
        <row r="15">
          <cell r="B15">
            <v>162</v>
          </cell>
          <cell r="C15">
            <v>7992.2</v>
          </cell>
          <cell r="D15">
            <v>7234.07</v>
          </cell>
        </row>
        <row r="16">
          <cell r="B16">
            <v>331</v>
          </cell>
          <cell r="C16">
            <v>7851.3</v>
          </cell>
          <cell r="D16">
            <v>10935.91</v>
          </cell>
        </row>
        <row r="17">
          <cell r="B17">
            <v>362</v>
          </cell>
          <cell r="C17">
            <v>1430.1</v>
          </cell>
          <cell r="D17">
            <v>1295.07</v>
          </cell>
        </row>
        <row r="18">
          <cell r="B18">
            <v>431</v>
          </cell>
          <cell r="C18">
            <v>-23.6</v>
          </cell>
          <cell r="D18">
            <v>-19.37</v>
          </cell>
        </row>
        <row r="19">
          <cell r="B19">
            <v>104</v>
          </cell>
          <cell r="C19">
            <v>0</v>
          </cell>
          <cell r="D19">
            <v>0</v>
          </cell>
        </row>
        <row r="20">
          <cell r="B20">
            <v>173</v>
          </cell>
          <cell r="C20">
            <v>0</v>
          </cell>
          <cell r="D20">
            <v>0</v>
          </cell>
        </row>
        <row r="21">
          <cell r="B21">
            <v>174</v>
          </cell>
          <cell r="C21">
            <v>0</v>
          </cell>
          <cell r="D21">
            <v>0</v>
          </cell>
        </row>
        <row r="22">
          <cell r="B22">
            <v>175</v>
          </cell>
          <cell r="C22">
            <v>3.7</v>
          </cell>
          <cell r="D22">
            <v>3.84</v>
          </cell>
        </row>
        <row r="23">
          <cell r="B23">
            <v>273</v>
          </cell>
          <cell r="C23">
            <v>0</v>
          </cell>
          <cell r="D23">
            <v>0</v>
          </cell>
        </row>
        <row r="24">
          <cell r="B24">
            <v>274</v>
          </cell>
          <cell r="C24">
            <v>0</v>
          </cell>
          <cell r="D24">
            <v>0</v>
          </cell>
        </row>
        <row r="25">
          <cell r="B25">
            <v>275</v>
          </cell>
          <cell r="C25">
            <v>0</v>
          </cell>
          <cell r="D25">
            <v>0</v>
          </cell>
        </row>
        <row r="26">
          <cell r="B26">
            <v>155</v>
          </cell>
          <cell r="C26">
            <v>25.9</v>
          </cell>
          <cell r="D26">
            <v>21.19</v>
          </cell>
        </row>
        <row r="27">
          <cell r="B27">
            <v>156</v>
          </cell>
          <cell r="C27">
            <v>-1.8</v>
          </cell>
          <cell r="D27">
            <v>-1.4</v>
          </cell>
        </row>
        <row r="28">
          <cell r="B28">
            <v>157</v>
          </cell>
          <cell r="C28">
            <v>-44.3</v>
          </cell>
          <cell r="D28">
            <v>-34.380000000000003</v>
          </cell>
        </row>
        <row r="29">
          <cell r="B29">
            <v>255</v>
          </cell>
          <cell r="C29">
            <v>0</v>
          </cell>
          <cell r="D29">
            <v>0</v>
          </cell>
        </row>
        <row r="30">
          <cell r="B30">
            <v>256</v>
          </cell>
          <cell r="C30">
            <v>0</v>
          </cell>
          <cell r="D30">
            <v>0</v>
          </cell>
        </row>
        <row r="31">
          <cell r="B31">
            <v>257</v>
          </cell>
          <cell r="C31">
            <v>-20.8</v>
          </cell>
          <cell r="D31">
            <v>-15.99</v>
          </cell>
        </row>
        <row r="32">
          <cell r="B32">
            <v>106</v>
          </cell>
          <cell r="C32">
            <v>22016.799999999999</v>
          </cell>
          <cell r="D32">
            <v>4822.7700000000004</v>
          </cell>
        </row>
        <row r="33">
          <cell r="B33">
            <v>206</v>
          </cell>
          <cell r="C33">
            <v>6559.7</v>
          </cell>
          <cell r="D33">
            <v>1436.92</v>
          </cell>
        </row>
        <row r="34">
          <cell r="B34">
            <v>306</v>
          </cell>
          <cell r="C34">
            <v>628.6</v>
          </cell>
          <cell r="D34">
            <v>332.16</v>
          </cell>
        </row>
        <row r="35">
          <cell r="B35">
            <v>406</v>
          </cell>
          <cell r="C35">
            <v>51295.1</v>
          </cell>
          <cell r="D35">
            <v>27131.71</v>
          </cell>
        </row>
        <row r="36">
          <cell r="B36">
            <v>506</v>
          </cell>
          <cell r="C36">
            <v>34922.199999999997</v>
          </cell>
          <cell r="D36">
            <v>12308.9</v>
          </cell>
        </row>
        <row r="37">
          <cell r="B37">
            <v>606</v>
          </cell>
          <cell r="C37">
            <v>21863.7</v>
          </cell>
          <cell r="D37">
            <v>7710.58</v>
          </cell>
        </row>
        <row r="38">
          <cell r="B38">
            <v>107</v>
          </cell>
          <cell r="C38">
            <v>0</v>
          </cell>
          <cell r="D38">
            <v>0</v>
          </cell>
        </row>
        <row r="39">
          <cell r="B39">
            <v>207</v>
          </cell>
          <cell r="C39">
            <v>0</v>
          </cell>
          <cell r="D39">
            <v>0</v>
          </cell>
        </row>
        <row r="40">
          <cell r="B40">
            <v>108</v>
          </cell>
          <cell r="C40">
            <v>74702.5</v>
          </cell>
          <cell r="D40">
            <v>6026.58</v>
          </cell>
        </row>
        <row r="41">
          <cell r="B41">
            <v>110</v>
          </cell>
          <cell r="C41">
            <v>0</v>
          </cell>
          <cell r="D41">
            <v>0</v>
          </cell>
        </row>
        <row r="42">
          <cell r="B42">
            <v>116</v>
          </cell>
          <cell r="C42">
            <v>0</v>
          </cell>
          <cell r="D42">
            <v>0</v>
          </cell>
        </row>
        <row r="43">
          <cell r="B43" t="str">
            <v>017</v>
          </cell>
          <cell r="C43">
            <v>0</v>
          </cell>
          <cell r="D43">
            <v>0</v>
          </cell>
        </row>
      </sheetData>
      <sheetData sheetId="3" refreshError="1">
        <row r="8">
          <cell r="C8" t="str">
            <v>017</v>
          </cell>
          <cell r="D8">
            <v>1</v>
          </cell>
        </row>
        <row r="9">
          <cell r="C9">
            <v>106</v>
          </cell>
          <cell r="D9">
            <v>62</v>
          </cell>
        </row>
        <row r="10">
          <cell r="C10" t="str">
            <v>250</v>
          </cell>
          <cell r="D10">
            <v>0</v>
          </cell>
        </row>
        <row r="11">
          <cell r="C11">
            <v>108</v>
          </cell>
          <cell r="D11">
            <v>97</v>
          </cell>
        </row>
        <row r="12">
          <cell r="C12">
            <v>156</v>
          </cell>
          <cell r="D12">
            <v>1</v>
          </cell>
        </row>
        <row r="13">
          <cell r="C13">
            <v>157</v>
          </cell>
          <cell r="D13">
            <v>5</v>
          </cell>
        </row>
        <row r="14">
          <cell r="C14">
            <v>162</v>
          </cell>
          <cell r="D14">
            <v>1689</v>
          </cell>
        </row>
        <row r="15">
          <cell r="C15">
            <v>173</v>
          </cell>
          <cell r="D15">
            <v>0</v>
          </cell>
        </row>
        <row r="16">
          <cell r="C16">
            <v>175</v>
          </cell>
          <cell r="D16">
            <v>2</v>
          </cell>
        </row>
        <row r="17">
          <cell r="C17">
            <v>206</v>
          </cell>
          <cell r="D17">
            <v>34</v>
          </cell>
        </row>
        <row r="18">
          <cell r="C18">
            <v>231</v>
          </cell>
          <cell r="D18">
            <v>60395</v>
          </cell>
        </row>
        <row r="19">
          <cell r="C19">
            <v>257</v>
          </cell>
          <cell r="D19">
            <v>2</v>
          </cell>
        </row>
        <row r="20">
          <cell r="C20">
            <v>262</v>
          </cell>
          <cell r="D20">
            <v>87</v>
          </cell>
        </row>
        <row r="21">
          <cell r="C21" t="str">
            <v>273</v>
          </cell>
          <cell r="D21">
            <v>0</v>
          </cell>
        </row>
        <row r="22">
          <cell r="C22">
            <v>306</v>
          </cell>
          <cell r="D22">
            <v>839</v>
          </cell>
        </row>
        <row r="23">
          <cell r="C23">
            <v>331</v>
          </cell>
          <cell r="D23">
            <v>4364</v>
          </cell>
        </row>
        <row r="24">
          <cell r="C24">
            <v>362</v>
          </cell>
          <cell r="D24">
            <v>30</v>
          </cell>
        </row>
        <row r="25">
          <cell r="C25">
            <v>406</v>
          </cell>
          <cell r="D25">
            <v>38630</v>
          </cell>
        </row>
        <row r="26">
          <cell r="C26">
            <v>431</v>
          </cell>
          <cell r="D26">
            <v>29</v>
          </cell>
        </row>
        <row r="27">
          <cell r="C27">
            <v>506</v>
          </cell>
          <cell r="D27">
            <v>1504</v>
          </cell>
        </row>
        <row r="28">
          <cell r="C28">
            <v>531</v>
          </cell>
          <cell r="D28">
            <v>259</v>
          </cell>
        </row>
        <row r="29">
          <cell r="C29">
            <v>606</v>
          </cell>
          <cell r="D29">
            <v>3035</v>
          </cell>
        </row>
        <row r="30">
          <cell r="C30">
            <v>631</v>
          </cell>
          <cell r="D30">
            <v>6697</v>
          </cell>
        </row>
        <row r="31">
          <cell r="C31">
            <v>731</v>
          </cell>
          <cell r="D31">
            <v>690</v>
          </cell>
        </row>
        <row r="32">
          <cell r="C32">
            <v>931</v>
          </cell>
          <cell r="D32">
            <v>3568</v>
          </cell>
        </row>
        <row r="33">
          <cell r="C33">
            <v>0</v>
          </cell>
          <cell r="D33">
            <v>0</v>
          </cell>
        </row>
        <row r="34">
          <cell r="C34" t="str">
            <v>116</v>
          </cell>
          <cell r="D34">
            <v>0</v>
          </cell>
        </row>
        <row r="35">
          <cell r="C35" t="str">
            <v>113</v>
          </cell>
          <cell r="D35">
            <v>0</v>
          </cell>
        </row>
        <row r="36">
          <cell r="C36">
            <v>110</v>
          </cell>
          <cell r="D36">
            <v>0</v>
          </cell>
        </row>
        <row r="37">
          <cell r="C37">
            <v>155</v>
          </cell>
          <cell r="D37">
            <v>3</v>
          </cell>
        </row>
      </sheetData>
      <sheetData sheetId="4" refreshError="1">
        <row r="8">
          <cell r="C8" t="str">
            <v>017</v>
          </cell>
          <cell r="D8">
            <v>1</v>
          </cell>
        </row>
        <row r="9">
          <cell r="C9">
            <v>106</v>
          </cell>
          <cell r="D9">
            <v>44</v>
          </cell>
        </row>
        <row r="10">
          <cell r="C10" t="str">
            <v>155</v>
          </cell>
          <cell r="D10">
            <v>3</v>
          </cell>
        </row>
        <row r="11">
          <cell r="C11">
            <v>108</v>
          </cell>
          <cell r="D11">
            <v>76</v>
          </cell>
        </row>
        <row r="12">
          <cell r="C12">
            <v>156</v>
          </cell>
          <cell r="D12">
            <v>1</v>
          </cell>
        </row>
        <row r="13">
          <cell r="C13">
            <v>157</v>
          </cell>
          <cell r="D13">
            <v>12</v>
          </cell>
        </row>
        <row r="14">
          <cell r="C14">
            <v>162</v>
          </cell>
          <cell r="D14">
            <v>2055</v>
          </cell>
        </row>
        <row r="15">
          <cell r="C15">
            <v>173</v>
          </cell>
          <cell r="D15">
            <v>0</v>
          </cell>
        </row>
        <row r="16">
          <cell r="C16">
            <v>175</v>
          </cell>
          <cell r="D16">
            <v>6</v>
          </cell>
        </row>
        <row r="17">
          <cell r="C17">
            <v>206</v>
          </cell>
          <cell r="D17">
            <v>27</v>
          </cell>
        </row>
        <row r="18">
          <cell r="C18">
            <v>231</v>
          </cell>
          <cell r="D18">
            <v>63409</v>
          </cell>
        </row>
        <row r="19">
          <cell r="C19">
            <v>257</v>
          </cell>
          <cell r="D19">
            <v>3</v>
          </cell>
        </row>
        <row r="20">
          <cell r="C20">
            <v>262</v>
          </cell>
          <cell r="D20">
            <v>120</v>
          </cell>
        </row>
        <row r="21">
          <cell r="C21" t="str">
            <v>273</v>
          </cell>
          <cell r="D21">
            <v>1</v>
          </cell>
        </row>
        <row r="22">
          <cell r="C22">
            <v>306</v>
          </cell>
          <cell r="D22">
            <v>757</v>
          </cell>
        </row>
        <row r="23">
          <cell r="C23">
            <v>331</v>
          </cell>
          <cell r="D23">
            <v>5029</v>
          </cell>
        </row>
        <row r="24">
          <cell r="C24">
            <v>362</v>
          </cell>
          <cell r="D24">
            <v>39</v>
          </cell>
        </row>
        <row r="25">
          <cell r="C25">
            <v>406</v>
          </cell>
          <cell r="D25">
            <v>34262</v>
          </cell>
        </row>
        <row r="26">
          <cell r="C26">
            <v>431</v>
          </cell>
          <cell r="D26">
            <v>46</v>
          </cell>
        </row>
        <row r="27">
          <cell r="C27">
            <v>506</v>
          </cell>
          <cell r="D27">
            <v>1163</v>
          </cell>
        </row>
        <row r="28">
          <cell r="C28">
            <v>531</v>
          </cell>
          <cell r="D28">
            <v>276</v>
          </cell>
        </row>
        <row r="29">
          <cell r="C29">
            <v>606</v>
          </cell>
          <cell r="D29">
            <v>2227</v>
          </cell>
        </row>
        <row r="30">
          <cell r="C30">
            <v>631</v>
          </cell>
          <cell r="D30">
            <v>7183</v>
          </cell>
        </row>
        <row r="31">
          <cell r="C31">
            <v>731</v>
          </cell>
          <cell r="D31">
            <v>748</v>
          </cell>
        </row>
        <row r="32">
          <cell r="C32">
            <v>931</v>
          </cell>
          <cell r="D32">
            <v>3660</v>
          </cell>
        </row>
        <row r="33">
          <cell r="C33" t="str">
            <v>155</v>
          </cell>
          <cell r="D33">
            <v>3</v>
          </cell>
        </row>
        <row r="34">
          <cell r="C34" t="str">
            <v>116</v>
          </cell>
          <cell r="D34">
            <v>0</v>
          </cell>
        </row>
        <row r="35">
          <cell r="C35" t="str">
            <v>113</v>
          </cell>
          <cell r="D35">
            <v>0</v>
          </cell>
        </row>
        <row r="36">
          <cell r="C36">
            <v>110</v>
          </cell>
          <cell r="D36">
            <v>0</v>
          </cell>
        </row>
        <row r="37">
          <cell r="C37">
            <v>250</v>
          </cell>
          <cell r="D37">
            <v>0</v>
          </cell>
        </row>
      </sheetData>
      <sheetData sheetId="5" refreshError="1">
        <row r="8">
          <cell r="C8">
            <v>931</v>
          </cell>
          <cell r="D8">
            <v>0</v>
          </cell>
          <cell r="E8">
            <v>-20963.91</v>
          </cell>
        </row>
        <row r="9">
          <cell r="C9">
            <v>231</v>
          </cell>
          <cell r="D9">
            <v>0</v>
          </cell>
          <cell r="E9">
            <v>-211499.61</v>
          </cell>
        </row>
        <row r="10">
          <cell r="C10">
            <v>162</v>
          </cell>
          <cell r="D10">
            <v>0</v>
          </cell>
          <cell r="E10">
            <v>-28199.11</v>
          </cell>
        </row>
        <row r="11">
          <cell r="C11">
            <v>201</v>
          </cell>
          <cell r="D11">
            <v>0</v>
          </cell>
          <cell r="E11">
            <v>0</v>
          </cell>
        </row>
        <row r="12">
          <cell r="C12">
            <v>331</v>
          </cell>
          <cell r="D12">
            <v>0</v>
          </cell>
          <cell r="E12">
            <v>-21962.31</v>
          </cell>
        </row>
        <row r="13">
          <cell r="C13">
            <v>331</v>
          </cell>
          <cell r="D13">
            <v>0</v>
          </cell>
          <cell r="E13">
            <v>0</v>
          </cell>
        </row>
        <row r="14">
          <cell r="C14">
            <v>431</v>
          </cell>
          <cell r="D14">
            <v>0</v>
          </cell>
          <cell r="E14">
            <v>-45.29</v>
          </cell>
        </row>
        <row r="15">
          <cell r="C15">
            <v>173</v>
          </cell>
          <cell r="D15">
            <v>0</v>
          </cell>
          <cell r="E15">
            <v>-5184.84</v>
          </cell>
        </row>
        <row r="16">
          <cell r="C16">
            <v>362</v>
          </cell>
          <cell r="D16">
            <v>0</v>
          </cell>
          <cell r="E16">
            <v>-4518.04</v>
          </cell>
        </row>
        <row r="17">
          <cell r="C17">
            <v>102</v>
          </cell>
          <cell r="D17">
            <v>0</v>
          </cell>
          <cell r="E17">
            <v>0</v>
          </cell>
        </row>
        <row r="18">
          <cell r="C18">
            <v>601</v>
          </cell>
          <cell r="D18">
            <v>0</v>
          </cell>
          <cell r="E18">
            <v>0</v>
          </cell>
        </row>
        <row r="19">
          <cell r="C19">
            <v>401</v>
          </cell>
          <cell r="D19">
            <v>0</v>
          </cell>
          <cell r="E19">
            <v>0</v>
          </cell>
        </row>
        <row r="20">
          <cell r="C20">
            <v>301</v>
          </cell>
          <cell r="D20">
            <v>0</v>
          </cell>
          <cell r="E20">
            <v>0</v>
          </cell>
        </row>
        <row r="21">
          <cell r="C21">
            <v>401</v>
          </cell>
          <cell r="D21">
            <v>0</v>
          </cell>
          <cell r="E21">
            <v>0</v>
          </cell>
        </row>
        <row r="22">
          <cell r="C22">
            <v>301</v>
          </cell>
          <cell r="D22">
            <v>0</v>
          </cell>
          <cell r="E22">
            <v>0</v>
          </cell>
        </row>
        <row r="23">
          <cell r="C23">
            <v>362</v>
          </cell>
          <cell r="D23">
            <v>0</v>
          </cell>
          <cell r="E23">
            <v>0</v>
          </cell>
        </row>
        <row r="24">
          <cell r="C24">
            <v>101</v>
          </cell>
          <cell r="D24">
            <v>0</v>
          </cell>
          <cell r="E24">
            <v>0</v>
          </cell>
        </row>
        <row r="25">
          <cell r="C25">
            <v>506</v>
          </cell>
          <cell r="D25">
            <v>0</v>
          </cell>
          <cell r="E25">
            <v>0</v>
          </cell>
        </row>
        <row r="26">
          <cell r="C26">
            <v>601</v>
          </cell>
          <cell r="D26">
            <v>0</v>
          </cell>
          <cell r="E26">
            <v>0</v>
          </cell>
        </row>
        <row r="27">
          <cell r="C27">
            <v>401</v>
          </cell>
          <cell r="D27">
            <v>0</v>
          </cell>
          <cell r="E27">
            <v>0</v>
          </cell>
        </row>
        <row r="28">
          <cell r="C28">
            <v>104</v>
          </cell>
          <cell r="D28">
            <v>0</v>
          </cell>
          <cell r="E28">
            <v>0</v>
          </cell>
        </row>
        <row r="29">
          <cell r="C29">
            <v>101</v>
          </cell>
          <cell r="D29">
            <v>0</v>
          </cell>
          <cell r="E29">
            <v>0</v>
          </cell>
        </row>
        <row r="30">
          <cell r="C30">
            <v>201</v>
          </cell>
          <cell r="D30">
            <v>0</v>
          </cell>
          <cell r="E30">
            <v>0</v>
          </cell>
        </row>
        <row r="31">
          <cell r="C31">
            <v>202</v>
          </cell>
          <cell r="D31">
            <v>0</v>
          </cell>
          <cell r="E31">
            <v>0</v>
          </cell>
        </row>
        <row r="32">
          <cell r="C32">
            <v>302</v>
          </cell>
          <cell r="D32">
            <v>0</v>
          </cell>
          <cell r="E32">
            <v>0</v>
          </cell>
        </row>
        <row r="33">
          <cell r="C33">
            <v>302</v>
          </cell>
          <cell r="D33">
            <v>0</v>
          </cell>
          <cell r="E33">
            <v>0</v>
          </cell>
        </row>
        <row r="34">
          <cell r="C34">
            <v>431</v>
          </cell>
          <cell r="D34">
            <v>0</v>
          </cell>
          <cell r="E34">
            <v>0</v>
          </cell>
        </row>
        <row r="35">
          <cell r="C35">
            <v>262</v>
          </cell>
          <cell r="D35">
            <v>0</v>
          </cell>
          <cell r="E35">
            <v>0</v>
          </cell>
        </row>
        <row r="36">
          <cell r="C36">
            <v>102</v>
          </cell>
          <cell r="D36">
            <v>0</v>
          </cell>
          <cell r="E36">
            <v>0</v>
          </cell>
        </row>
      </sheetData>
      <sheetData sheetId="6" refreshError="1">
        <row r="8">
          <cell r="C8">
            <v>931</v>
          </cell>
          <cell r="D8">
            <v>0</v>
          </cell>
          <cell r="E8">
            <v>-25944.98</v>
          </cell>
        </row>
        <row r="9">
          <cell r="C9">
            <v>231</v>
          </cell>
          <cell r="D9">
            <v>0</v>
          </cell>
          <cell r="E9">
            <v>-254250.48</v>
          </cell>
        </row>
        <row r="10">
          <cell r="C10">
            <v>162</v>
          </cell>
          <cell r="D10">
            <v>0</v>
          </cell>
          <cell r="E10">
            <v>-41188.720000000001</v>
          </cell>
        </row>
        <row r="11">
          <cell r="C11">
            <v>201</v>
          </cell>
          <cell r="D11">
            <v>0</v>
          </cell>
          <cell r="E11">
            <v>0</v>
          </cell>
        </row>
        <row r="12">
          <cell r="C12">
            <v>331</v>
          </cell>
          <cell r="D12">
            <v>0</v>
          </cell>
          <cell r="E12">
            <v>-28392.37</v>
          </cell>
        </row>
        <row r="13">
          <cell r="C13">
            <v>331</v>
          </cell>
          <cell r="D13">
            <v>0</v>
          </cell>
          <cell r="E13">
            <v>0</v>
          </cell>
        </row>
        <row r="14">
          <cell r="C14">
            <v>431</v>
          </cell>
          <cell r="D14">
            <v>0</v>
          </cell>
          <cell r="E14">
            <v>-153.94999999999999</v>
          </cell>
        </row>
        <row r="15">
          <cell r="C15">
            <v>173</v>
          </cell>
          <cell r="D15">
            <v>0</v>
          </cell>
          <cell r="E15">
            <v>-8463.92</v>
          </cell>
        </row>
        <row r="16">
          <cell r="C16">
            <v>362</v>
          </cell>
          <cell r="D16">
            <v>0</v>
          </cell>
          <cell r="E16">
            <v>-15509.19</v>
          </cell>
        </row>
        <row r="17">
          <cell r="C17">
            <v>102</v>
          </cell>
          <cell r="D17">
            <v>0</v>
          </cell>
          <cell r="E17">
            <v>0</v>
          </cell>
        </row>
        <row r="18">
          <cell r="C18">
            <v>601</v>
          </cell>
          <cell r="D18">
            <v>0</v>
          </cell>
          <cell r="E18">
            <v>0</v>
          </cell>
        </row>
        <row r="19">
          <cell r="C19">
            <v>401</v>
          </cell>
          <cell r="D19">
            <v>0</v>
          </cell>
          <cell r="E19">
            <v>0</v>
          </cell>
        </row>
        <row r="20">
          <cell r="C20">
            <v>301</v>
          </cell>
          <cell r="D20">
            <v>0</v>
          </cell>
          <cell r="E20">
            <v>0</v>
          </cell>
        </row>
        <row r="21">
          <cell r="C21">
            <v>401</v>
          </cell>
          <cell r="D21">
            <v>0</v>
          </cell>
          <cell r="E21">
            <v>0</v>
          </cell>
        </row>
        <row r="22">
          <cell r="C22">
            <v>301</v>
          </cell>
          <cell r="D22">
            <v>0</v>
          </cell>
          <cell r="E22">
            <v>0</v>
          </cell>
        </row>
        <row r="23">
          <cell r="C23">
            <v>362</v>
          </cell>
          <cell r="D23">
            <v>0</v>
          </cell>
          <cell r="E23">
            <v>0</v>
          </cell>
        </row>
        <row r="24">
          <cell r="C24">
            <v>101</v>
          </cell>
          <cell r="D24">
            <v>0</v>
          </cell>
          <cell r="E24">
            <v>0</v>
          </cell>
        </row>
        <row r="25">
          <cell r="C25">
            <v>506</v>
          </cell>
          <cell r="D25">
            <v>0</v>
          </cell>
          <cell r="E25">
            <v>0</v>
          </cell>
        </row>
        <row r="26">
          <cell r="C26">
            <v>601</v>
          </cell>
          <cell r="D26">
            <v>0</v>
          </cell>
          <cell r="E26">
            <v>0</v>
          </cell>
        </row>
        <row r="27">
          <cell r="C27">
            <v>401</v>
          </cell>
          <cell r="D27">
            <v>0</v>
          </cell>
          <cell r="E27">
            <v>0</v>
          </cell>
        </row>
        <row r="28">
          <cell r="C28">
            <v>104</v>
          </cell>
          <cell r="D28">
            <v>0</v>
          </cell>
          <cell r="E28">
            <v>0</v>
          </cell>
        </row>
        <row r="29">
          <cell r="C29">
            <v>101</v>
          </cell>
          <cell r="D29">
            <v>0</v>
          </cell>
          <cell r="E29">
            <v>0</v>
          </cell>
        </row>
        <row r="30">
          <cell r="C30">
            <v>201</v>
          </cell>
          <cell r="D30">
            <v>0</v>
          </cell>
          <cell r="E30">
            <v>0</v>
          </cell>
        </row>
        <row r="31">
          <cell r="C31">
            <v>202</v>
          </cell>
          <cell r="D31">
            <v>0</v>
          </cell>
          <cell r="E31">
            <v>0</v>
          </cell>
        </row>
        <row r="32">
          <cell r="C32">
            <v>302</v>
          </cell>
          <cell r="D32">
            <v>0</v>
          </cell>
          <cell r="E32">
            <v>0</v>
          </cell>
        </row>
        <row r="33">
          <cell r="C33">
            <v>302</v>
          </cell>
          <cell r="D33">
            <v>0</v>
          </cell>
          <cell r="E33">
            <v>0</v>
          </cell>
        </row>
        <row r="34">
          <cell r="C34">
            <v>431</v>
          </cell>
          <cell r="D34">
            <v>0</v>
          </cell>
          <cell r="E34">
            <v>0</v>
          </cell>
        </row>
        <row r="35">
          <cell r="C35">
            <v>262</v>
          </cell>
          <cell r="D35">
            <v>0</v>
          </cell>
          <cell r="E35">
            <v>0</v>
          </cell>
        </row>
        <row r="36">
          <cell r="C36">
            <v>102</v>
          </cell>
          <cell r="D36">
            <v>0</v>
          </cell>
          <cell r="E36">
            <v>0</v>
          </cell>
        </row>
      </sheetData>
      <sheetData sheetId="7" refreshError="1">
        <row r="8">
          <cell r="C8">
            <v>103</v>
          </cell>
          <cell r="D8">
            <v>0</v>
          </cell>
          <cell r="E8">
            <v>0</v>
          </cell>
        </row>
        <row r="9">
          <cell r="C9">
            <v>106</v>
          </cell>
          <cell r="D9">
            <v>44474.3</v>
          </cell>
          <cell r="E9">
            <v>75069.06</v>
          </cell>
        </row>
        <row r="10">
          <cell r="C10">
            <v>107</v>
          </cell>
          <cell r="D10">
            <v>0</v>
          </cell>
          <cell r="E10">
            <v>0</v>
          </cell>
        </row>
        <row r="11">
          <cell r="C11">
            <v>901</v>
          </cell>
          <cell r="D11">
            <v>0</v>
          </cell>
          <cell r="E11">
            <v>0</v>
          </cell>
        </row>
        <row r="12">
          <cell r="C12">
            <v>120</v>
          </cell>
          <cell r="D12">
            <v>0</v>
          </cell>
          <cell r="E12">
            <v>0</v>
          </cell>
        </row>
        <row r="13">
          <cell r="C13">
            <v>110</v>
          </cell>
          <cell r="D13">
            <v>256130</v>
          </cell>
          <cell r="E13">
            <v>1353456.48</v>
          </cell>
        </row>
        <row r="14">
          <cell r="C14">
            <v>113</v>
          </cell>
          <cell r="D14">
            <v>171308</v>
          </cell>
          <cell r="E14">
            <v>154674.28</v>
          </cell>
        </row>
        <row r="15">
          <cell r="C15">
            <v>116</v>
          </cell>
          <cell r="D15">
            <v>2727</v>
          </cell>
          <cell r="E15">
            <v>25359.1</v>
          </cell>
        </row>
        <row r="16">
          <cell r="C16">
            <v>156</v>
          </cell>
          <cell r="D16">
            <v>0</v>
          </cell>
          <cell r="E16">
            <v>35</v>
          </cell>
        </row>
        <row r="17">
          <cell r="C17">
            <v>157</v>
          </cell>
          <cell r="D17">
            <v>4747</v>
          </cell>
          <cell r="E17">
            <v>49835.5</v>
          </cell>
        </row>
        <row r="18">
          <cell r="C18">
            <v>162</v>
          </cell>
          <cell r="D18">
            <v>30072.799999999999</v>
          </cell>
          <cell r="E18">
            <v>349255.78</v>
          </cell>
        </row>
        <row r="19">
          <cell r="C19">
            <v>175</v>
          </cell>
          <cell r="D19">
            <v>319.60000000000002</v>
          </cell>
          <cell r="E19">
            <v>3408.93</v>
          </cell>
        </row>
        <row r="20">
          <cell r="C20">
            <v>506</v>
          </cell>
          <cell r="D20">
            <v>43200</v>
          </cell>
          <cell r="E20">
            <v>90691.19</v>
          </cell>
        </row>
        <row r="21">
          <cell r="C21">
            <v>173</v>
          </cell>
          <cell r="D21">
            <v>0</v>
          </cell>
          <cell r="E21">
            <v>0</v>
          </cell>
        </row>
        <row r="22">
          <cell r="C22">
            <v>206</v>
          </cell>
          <cell r="D22">
            <v>7456.6</v>
          </cell>
          <cell r="E22">
            <v>14042.31</v>
          </cell>
        </row>
        <row r="23">
          <cell r="C23">
            <v>101</v>
          </cell>
          <cell r="D23">
            <v>0</v>
          </cell>
          <cell r="E23">
            <v>0</v>
          </cell>
        </row>
        <row r="24">
          <cell r="C24">
            <v>231</v>
          </cell>
          <cell r="D24">
            <v>185633.9</v>
          </cell>
          <cell r="E24">
            <v>2454213.7599999998</v>
          </cell>
        </row>
        <row r="25">
          <cell r="C25">
            <v>256</v>
          </cell>
          <cell r="D25">
            <v>0</v>
          </cell>
          <cell r="E25">
            <v>0</v>
          </cell>
        </row>
        <row r="26">
          <cell r="C26">
            <v>262</v>
          </cell>
          <cell r="D26">
            <v>6179.7</v>
          </cell>
          <cell r="E26">
            <v>70063.64</v>
          </cell>
        </row>
        <row r="27">
          <cell r="C27">
            <v>306</v>
          </cell>
          <cell r="D27">
            <v>1206</v>
          </cell>
          <cell r="E27">
            <v>6747.09</v>
          </cell>
        </row>
        <row r="28">
          <cell r="C28">
            <v>331</v>
          </cell>
          <cell r="D28">
            <v>20729.900000000001</v>
          </cell>
          <cell r="E28">
            <v>261592.77</v>
          </cell>
        </row>
        <row r="29">
          <cell r="C29">
            <v>257</v>
          </cell>
          <cell r="D29">
            <v>61</v>
          </cell>
          <cell r="E29">
            <v>633.72</v>
          </cell>
        </row>
        <row r="30">
          <cell r="C30">
            <v>406</v>
          </cell>
          <cell r="D30">
            <v>103182.1</v>
          </cell>
          <cell r="E30">
            <v>404739.05</v>
          </cell>
        </row>
        <row r="31">
          <cell r="C31">
            <v>302</v>
          </cell>
          <cell r="D31">
            <v>0</v>
          </cell>
          <cell r="E31">
            <v>0</v>
          </cell>
        </row>
        <row r="32">
          <cell r="C32">
            <v>431</v>
          </cell>
          <cell r="D32">
            <v>112.4</v>
          </cell>
          <cell r="E32">
            <v>1528.77</v>
          </cell>
        </row>
        <row r="33">
          <cell r="C33">
            <v>362</v>
          </cell>
          <cell r="D33">
            <v>11323.6</v>
          </cell>
          <cell r="E33">
            <v>126182.07</v>
          </cell>
        </row>
        <row r="34">
          <cell r="C34">
            <v>606</v>
          </cell>
          <cell r="D34">
            <v>29597</v>
          </cell>
          <cell r="E34">
            <v>71161.78</v>
          </cell>
        </row>
        <row r="35">
          <cell r="C35">
            <v>531</v>
          </cell>
          <cell r="D35">
            <v>1321.3</v>
          </cell>
          <cell r="E35">
            <v>16393.080000000002</v>
          </cell>
        </row>
        <row r="36">
          <cell r="C36">
            <v>273</v>
          </cell>
          <cell r="D36">
            <v>0</v>
          </cell>
          <cell r="E36">
            <v>0</v>
          </cell>
        </row>
        <row r="37">
          <cell r="C37">
            <v>631</v>
          </cell>
          <cell r="D37">
            <v>12446.5</v>
          </cell>
          <cell r="E37">
            <v>181591.67999999999</v>
          </cell>
        </row>
        <row r="38">
          <cell r="C38">
            <v>731</v>
          </cell>
          <cell r="D38">
            <v>1232.7</v>
          </cell>
          <cell r="E38">
            <v>18160.28</v>
          </cell>
        </row>
        <row r="39">
          <cell r="C39">
            <v>931</v>
          </cell>
          <cell r="D39">
            <v>3942.5</v>
          </cell>
          <cell r="E39">
            <v>65457.78</v>
          </cell>
        </row>
        <row r="40">
          <cell r="C40">
            <v>104</v>
          </cell>
          <cell r="D40">
            <v>0</v>
          </cell>
          <cell r="E40">
            <v>0</v>
          </cell>
        </row>
        <row r="41">
          <cell r="C41">
            <v>108</v>
          </cell>
          <cell r="D41">
            <v>112728</v>
          </cell>
          <cell r="E41">
            <v>70279.509999999995</v>
          </cell>
        </row>
        <row r="42">
          <cell r="C42" t="str">
            <v>017</v>
          </cell>
          <cell r="D42">
            <v>39577</v>
          </cell>
          <cell r="E42">
            <v>15000</v>
          </cell>
        </row>
        <row r="43">
          <cell r="C43">
            <v>155</v>
          </cell>
          <cell r="D43">
            <v>62.7</v>
          </cell>
          <cell r="E43">
            <v>704.52</v>
          </cell>
        </row>
        <row r="44">
          <cell r="C44">
            <v>250</v>
          </cell>
          <cell r="D44">
            <v>0</v>
          </cell>
          <cell r="E44">
            <v>0</v>
          </cell>
        </row>
        <row r="45">
          <cell r="C45">
            <v>201</v>
          </cell>
          <cell r="D45">
            <v>0</v>
          </cell>
          <cell r="E45">
            <v>0</v>
          </cell>
        </row>
      </sheetData>
      <sheetData sheetId="8" refreshError="1">
        <row r="8">
          <cell r="B8">
            <v>101</v>
          </cell>
          <cell r="C8">
            <v>0</v>
          </cell>
          <cell r="D8">
            <v>0</v>
          </cell>
        </row>
        <row r="9">
          <cell r="B9">
            <v>231</v>
          </cell>
          <cell r="C9">
            <v>171235</v>
          </cell>
          <cell r="D9">
            <v>115809.23</v>
          </cell>
        </row>
        <row r="10">
          <cell r="B10">
            <v>262</v>
          </cell>
          <cell r="C10">
            <v>5687.2</v>
          </cell>
          <cell r="D10">
            <v>3265.74</v>
          </cell>
        </row>
        <row r="11">
          <cell r="B11">
            <v>531</v>
          </cell>
          <cell r="C11">
            <v>1244.3</v>
          </cell>
          <cell r="D11">
            <v>841.53</v>
          </cell>
        </row>
        <row r="12">
          <cell r="B12">
            <v>631</v>
          </cell>
          <cell r="C12">
            <v>10728.9</v>
          </cell>
          <cell r="D12">
            <v>8627.49</v>
          </cell>
        </row>
        <row r="13">
          <cell r="B13">
            <v>731</v>
          </cell>
          <cell r="C13">
            <v>1047.5999999999999</v>
          </cell>
          <cell r="D13">
            <v>844.38</v>
          </cell>
        </row>
        <row r="14">
          <cell r="B14">
            <v>931</v>
          </cell>
          <cell r="C14">
            <v>3463.6</v>
          </cell>
          <cell r="D14">
            <v>3174.03</v>
          </cell>
        </row>
        <row r="15">
          <cell r="B15">
            <v>162</v>
          </cell>
          <cell r="C15">
            <v>33837.1</v>
          </cell>
          <cell r="D15">
            <v>20263.82</v>
          </cell>
        </row>
        <row r="16">
          <cell r="B16">
            <v>331</v>
          </cell>
          <cell r="C16">
            <v>23259.200000000001</v>
          </cell>
          <cell r="D16">
            <v>15525.53</v>
          </cell>
        </row>
        <row r="17">
          <cell r="B17">
            <v>362</v>
          </cell>
          <cell r="C17">
            <v>24578</v>
          </cell>
          <cell r="D17">
            <v>13450.77</v>
          </cell>
        </row>
        <row r="18">
          <cell r="B18">
            <v>431</v>
          </cell>
          <cell r="C18">
            <v>117.6</v>
          </cell>
          <cell r="D18">
            <v>92.51</v>
          </cell>
        </row>
        <row r="19">
          <cell r="B19">
            <v>104</v>
          </cell>
          <cell r="C19">
            <v>0</v>
          </cell>
          <cell r="D19">
            <v>0</v>
          </cell>
        </row>
        <row r="20">
          <cell r="B20">
            <v>173</v>
          </cell>
          <cell r="C20">
            <v>0</v>
          </cell>
          <cell r="D20">
            <v>0</v>
          </cell>
        </row>
        <row r="21">
          <cell r="B21">
            <v>174</v>
          </cell>
          <cell r="C21">
            <v>0</v>
          </cell>
          <cell r="D21">
            <v>0</v>
          </cell>
        </row>
        <row r="22">
          <cell r="B22">
            <v>175</v>
          </cell>
          <cell r="C22">
            <v>1.6</v>
          </cell>
          <cell r="D22">
            <v>0.57999999999999996</v>
          </cell>
        </row>
        <row r="23">
          <cell r="B23">
            <v>273</v>
          </cell>
          <cell r="C23">
            <v>0</v>
          </cell>
          <cell r="D23">
            <v>0</v>
          </cell>
        </row>
        <row r="24">
          <cell r="B24">
            <v>274</v>
          </cell>
          <cell r="C24">
            <v>0</v>
          </cell>
          <cell r="D24">
            <v>0</v>
          </cell>
        </row>
        <row r="25">
          <cell r="B25">
            <v>275</v>
          </cell>
          <cell r="C25">
            <v>0</v>
          </cell>
          <cell r="D25">
            <v>0</v>
          </cell>
        </row>
        <row r="26">
          <cell r="B26">
            <v>155</v>
          </cell>
          <cell r="C26">
            <v>65.900000000000006</v>
          </cell>
          <cell r="D26">
            <v>26.38</v>
          </cell>
        </row>
        <row r="27">
          <cell r="B27">
            <v>156</v>
          </cell>
          <cell r="C27">
            <v>-5.2</v>
          </cell>
          <cell r="D27">
            <v>-3.05</v>
          </cell>
        </row>
        <row r="28">
          <cell r="B28">
            <v>157</v>
          </cell>
          <cell r="C28">
            <v>3787.8</v>
          </cell>
          <cell r="D28">
            <v>2229.5100000000002</v>
          </cell>
        </row>
        <row r="29">
          <cell r="B29">
            <v>255</v>
          </cell>
          <cell r="C29">
            <v>0</v>
          </cell>
          <cell r="D29">
            <v>0</v>
          </cell>
        </row>
        <row r="30">
          <cell r="B30">
            <v>256</v>
          </cell>
          <cell r="C30">
            <v>0</v>
          </cell>
          <cell r="D30">
            <v>0</v>
          </cell>
        </row>
        <row r="31">
          <cell r="B31">
            <v>257</v>
          </cell>
          <cell r="C31">
            <v>18.8</v>
          </cell>
          <cell r="D31">
            <v>11.16</v>
          </cell>
        </row>
        <row r="32">
          <cell r="B32">
            <v>106</v>
          </cell>
          <cell r="C32">
            <v>62713</v>
          </cell>
          <cell r="D32">
            <v>11936.56</v>
          </cell>
        </row>
        <row r="33">
          <cell r="B33">
            <v>206</v>
          </cell>
          <cell r="C33">
            <v>10644.8</v>
          </cell>
          <cell r="D33">
            <v>1672.17</v>
          </cell>
        </row>
        <row r="34">
          <cell r="B34">
            <v>306</v>
          </cell>
          <cell r="C34">
            <v>1832.6</v>
          </cell>
          <cell r="D34">
            <v>308.85000000000002</v>
          </cell>
        </row>
        <row r="35">
          <cell r="B35">
            <v>406</v>
          </cell>
          <cell r="C35">
            <v>153442.79999999999</v>
          </cell>
          <cell r="D35">
            <v>55029.22</v>
          </cell>
        </row>
        <row r="36">
          <cell r="B36">
            <v>506</v>
          </cell>
          <cell r="C36">
            <v>90428.800000000003</v>
          </cell>
          <cell r="D36">
            <v>23641.14</v>
          </cell>
        </row>
        <row r="37">
          <cell r="B37">
            <v>606</v>
          </cell>
          <cell r="C37">
            <v>61787.4</v>
          </cell>
          <cell r="D37">
            <v>15751.54</v>
          </cell>
        </row>
        <row r="38">
          <cell r="B38">
            <v>107</v>
          </cell>
          <cell r="C38">
            <v>0</v>
          </cell>
          <cell r="D38">
            <v>0</v>
          </cell>
        </row>
        <row r="39">
          <cell r="B39">
            <v>207</v>
          </cell>
          <cell r="C39">
            <v>0</v>
          </cell>
          <cell r="D39">
            <v>0</v>
          </cell>
        </row>
        <row r="40">
          <cell r="B40">
            <v>108</v>
          </cell>
          <cell r="C40">
            <v>0</v>
          </cell>
          <cell r="D40">
            <v>0</v>
          </cell>
        </row>
        <row r="41">
          <cell r="B41">
            <v>110</v>
          </cell>
          <cell r="C41">
            <v>0</v>
          </cell>
          <cell r="D41">
            <v>0</v>
          </cell>
        </row>
        <row r="42">
          <cell r="B42">
            <v>116</v>
          </cell>
          <cell r="C42">
            <v>0</v>
          </cell>
          <cell r="D42">
            <v>0</v>
          </cell>
        </row>
        <row r="43">
          <cell r="B43" t="str">
            <v>017</v>
          </cell>
          <cell r="C43">
            <v>0</v>
          </cell>
          <cell r="D4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aster Rate Table"/>
      <sheetName val="Customer Input Sheet"/>
      <sheetName val="Billed Input Sheet"/>
      <sheetName val="8B1-1"/>
      <sheetName val="8B1-2"/>
      <sheetName val="8B2-1"/>
      <sheetName val="8B2-2"/>
      <sheetName val="Criteria"/>
      <sheetName val="Curr Month Billed"/>
      <sheetName val="Curr Month Unbilled"/>
      <sheetName val="Curr Month Cust (2)"/>
      <sheetName val="Curr Month Cust"/>
      <sheetName val="Curr YTD Cust"/>
      <sheetName val="Prior Month Cust"/>
      <sheetName val="Prior YTD Cust"/>
      <sheetName val="Unbilled Adjustments"/>
      <sheetName val="ModMasterTableUpdate"/>
      <sheetName val="ModSchedulesUpdate"/>
      <sheetName val="ModCustInitilize"/>
      <sheetName val="ModCustUpdateDatabase"/>
      <sheetName val="ModTYCust"/>
      <sheetName val="ModLYCust"/>
      <sheetName val="ModBilledInitialize"/>
      <sheetName val="ModBilledUpdateDatabase"/>
      <sheetName val="ModTYBilled"/>
      <sheetName val="ModLYBilled"/>
      <sheetName val="ModTYUnbilled"/>
      <sheetName val="ModLYUnbilled"/>
      <sheetName val="ModUnbilledAdjInitialize"/>
      <sheetName val="ModUnbilledAdjUpdateDatabase"/>
      <sheetName val="ModTYUnbilledAdj"/>
      <sheetName val="ModLYUnbilledAdj"/>
      <sheetName val="TYM Unbilled Adjustments"/>
      <sheetName val="YTD Unbilled Adjustments"/>
      <sheetName val="LYTD Unbilled Adjustments"/>
      <sheetName val="LYM Unbilled Adjustments"/>
      <sheetName val="Curr Month Billed (2)"/>
      <sheetName val="Curr YTD Billed"/>
      <sheetName val="Prior Month Billed"/>
      <sheetName val="Prior YTD Billed"/>
      <sheetName val="Curr YTD Unbilled"/>
      <sheetName val="Prior Month Unbilled"/>
      <sheetName val="Prior YTD Unbil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8">
          <cell r="C8">
            <v>102</v>
          </cell>
          <cell r="D8">
            <v>39475109</v>
          </cell>
          <cell r="E8">
            <v>5716636.5099999998</v>
          </cell>
        </row>
        <row r="9">
          <cell r="C9">
            <v>104</v>
          </cell>
          <cell r="D9">
            <v>691313</v>
          </cell>
          <cell r="E9">
            <v>124384.03</v>
          </cell>
        </row>
        <row r="10">
          <cell r="C10">
            <v>105</v>
          </cell>
          <cell r="D10">
            <v>81767</v>
          </cell>
          <cell r="E10">
            <v>13550.89</v>
          </cell>
        </row>
        <row r="11">
          <cell r="C11">
            <v>109</v>
          </cell>
          <cell r="D11">
            <v>0</v>
          </cell>
          <cell r="E11">
            <v>0</v>
          </cell>
        </row>
        <row r="12">
          <cell r="C12">
            <v>110</v>
          </cell>
          <cell r="D12">
            <v>12897704</v>
          </cell>
          <cell r="E12">
            <v>1425729.68</v>
          </cell>
        </row>
        <row r="13">
          <cell r="C13">
            <v>111</v>
          </cell>
          <cell r="D13">
            <v>7639200</v>
          </cell>
          <cell r="E13">
            <v>818898.91</v>
          </cell>
        </row>
        <row r="14">
          <cell r="C14">
            <v>116</v>
          </cell>
          <cell r="D14">
            <v>6829451</v>
          </cell>
          <cell r="E14">
            <v>718368.2</v>
          </cell>
        </row>
        <row r="15">
          <cell r="C15">
            <v>120</v>
          </cell>
          <cell r="D15">
            <v>1291591</v>
          </cell>
          <cell r="E15">
            <v>138553.16</v>
          </cell>
        </row>
        <row r="16">
          <cell r="C16">
            <v>121</v>
          </cell>
          <cell r="D16">
            <v>1833900</v>
          </cell>
          <cell r="E16">
            <v>168801.6</v>
          </cell>
        </row>
        <row r="17">
          <cell r="C17">
            <v>182</v>
          </cell>
          <cell r="D17">
            <v>27401164</v>
          </cell>
          <cell r="E17">
            <v>1352252.3</v>
          </cell>
        </row>
        <row r="18">
          <cell r="C18">
            <v>184</v>
          </cell>
          <cell r="D18">
            <v>1398060</v>
          </cell>
          <cell r="E18">
            <v>150253.32</v>
          </cell>
        </row>
        <row r="19">
          <cell r="C19">
            <v>185</v>
          </cell>
          <cell r="D19">
            <v>198844</v>
          </cell>
          <cell r="E19">
            <v>16876.98</v>
          </cell>
        </row>
        <row r="20">
          <cell r="C20">
            <v>201</v>
          </cell>
          <cell r="D20">
            <v>1117493</v>
          </cell>
          <cell r="E20">
            <v>143088.14000000001</v>
          </cell>
        </row>
        <row r="21">
          <cell r="C21">
            <v>202</v>
          </cell>
          <cell r="D21">
            <v>902552</v>
          </cell>
          <cell r="E21">
            <v>127978.66</v>
          </cell>
        </row>
        <row r="22">
          <cell r="C22">
            <v>203</v>
          </cell>
          <cell r="D22">
            <v>2860207</v>
          </cell>
          <cell r="E22">
            <v>306153.27</v>
          </cell>
        </row>
        <row r="23">
          <cell r="C23">
            <v>216</v>
          </cell>
          <cell r="D23">
            <v>4946</v>
          </cell>
          <cell r="E23">
            <v>98.92</v>
          </cell>
        </row>
        <row r="24">
          <cell r="C24">
            <v>211</v>
          </cell>
          <cell r="D24">
            <v>9676414</v>
          </cell>
          <cell r="E24">
            <v>928128.41</v>
          </cell>
        </row>
        <row r="25">
          <cell r="C25">
            <v>212</v>
          </cell>
          <cell r="D25">
            <v>822322</v>
          </cell>
          <cell r="E25">
            <v>136844.73000000001</v>
          </cell>
        </row>
        <row r="26">
          <cell r="C26">
            <v>220</v>
          </cell>
          <cell r="D26">
            <v>0</v>
          </cell>
          <cell r="E26">
            <v>0</v>
          </cell>
        </row>
        <row r="27">
          <cell r="C27">
            <v>221</v>
          </cell>
          <cell r="D27">
            <v>311500</v>
          </cell>
          <cell r="E27">
            <v>29460.23</v>
          </cell>
        </row>
        <row r="28">
          <cell r="C28">
            <v>272</v>
          </cell>
          <cell r="D28">
            <v>225277</v>
          </cell>
          <cell r="E28">
            <v>18812.16</v>
          </cell>
        </row>
        <row r="29">
          <cell r="C29">
            <v>281</v>
          </cell>
          <cell r="D29">
            <v>596292</v>
          </cell>
          <cell r="E29">
            <v>19029.54</v>
          </cell>
        </row>
        <row r="30">
          <cell r="C30">
            <v>282</v>
          </cell>
          <cell r="D30">
            <v>1384716</v>
          </cell>
          <cell r="E30">
            <v>56735.22</v>
          </cell>
        </row>
        <row r="31">
          <cell r="C31">
            <v>283</v>
          </cell>
          <cell r="D31">
            <v>2372300</v>
          </cell>
          <cell r="E31">
            <v>61155.97</v>
          </cell>
        </row>
        <row r="32">
          <cell r="C32">
            <v>300</v>
          </cell>
          <cell r="D32">
            <v>0</v>
          </cell>
          <cell r="E32">
            <v>0</v>
          </cell>
        </row>
        <row r="33">
          <cell r="C33">
            <v>301</v>
          </cell>
          <cell r="D33">
            <v>78253860</v>
          </cell>
          <cell r="E33">
            <v>12309049.779999999</v>
          </cell>
        </row>
        <row r="34">
          <cell r="C34">
            <v>302</v>
          </cell>
          <cell r="D34">
            <v>2644905</v>
          </cell>
          <cell r="E34">
            <v>352002.63</v>
          </cell>
        </row>
        <row r="35">
          <cell r="C35">
            <v>310</v>
          </cell>
          <cell r="D35">
            <v>0</v>
          </cell>
          <cell r="E35">
            <v>0</v>
          </cell>
        </row>
        <row r="36">
          <cell r="C36">
            <v>312</v>
          </cell>
          <cell r="D36">
            <v>90894</v>
          </cell>
          <cell r="E36">
            <v>16616.349999999999</v>
          </cell>
        </row>
        <row r="37">
          <cell r="C37">
            <v>318</v>
          </cell>
          <cell r="D37">
            <v>3541999</v>
          </cell>
          <cell r="E37">
            <v>150602.1</v>
          </cell>
        </row>
        <row r="38">
          <cell r="C38">
            <v>319</v>
          </cell>
          <cell r="D38">
            <v>4653494</v>
          </cell>
          <cell r="E38">
            <v>584104.11</v>
          </cell>
        </row>
        <row r="39">
          <cell r="C39">
            <v>372</v>
          </cell>
          <cell r="D39">
            <v>19002</v>
          </cell>
          <cell r="E39">
            <v>1731.56</v>
          </cell>
        </row>
        <row r="40">
          <cell r="C40">
            <v>381</v>
          </cell>
          <cell r="D40">
            <v>40835156</v>
          </cell>
          <cell r="E40">
            <v>2575859.2400000002</v>
          </cell>
        </row>
        <row r="41">
          <cell r="C41">
            <v>382</v>
          </cell>
          <cell r="D41">
            <v>1579900</v>
          </cell>
          <cell r="E41">
            <v>52218.41</v>
          </cell>
        </row>
        <row r="42">
          <cell r="C42">
            <v>402</v>
          </cell>
          <cell r="D42">
            <v>1871799</v>
          </cell>
          <cell r="E42">
            <v>217609.65</v>
          </cell>
        </row>
        <row r="43">
          <cell r="C43">
            <v>409</v>
          </cell>
          <cell r="D43">
            <v>0</v>
          </cell>
          <cell r="E43">
            <v>0</v>
          </cell>
        </row>
        <row r="44">
          <cell r="C44">
            <v>412</v>
          </cell>
          <cell r="D44">
            <v>134521</v>
          </cell>
          <cell r="E44">
            <v>17198.62</v>
          </cell>
        </row>
        <row r="45">
          <cell r="C45">
            <v>416</v>
          </cell>
          <cell r="D45">
            <v>58267</v>
          </cell>
          <cell r="E45">
            <v>8928.0400000000009</v>
          </cell>
        </row>
        <row r="46">
          <cell r="C46">
            <v>472</v>
          </cell>
          <cell r="D46">
            <v>201272</v>
          </cell>
          <cell r="E46">
            <v>9046.25</v>
          </cell>
        </row>
        <row r="47">
          <cell r="C47">
            <v>482</v>
          </cell>
          <cell r="D47">
            <v>2353459</v>
          </cell>
          <cell r="E47">
            <v>49219.91</v>
          </cell>
        </row>
        <row r="48">
          <cell r="C48">
            <v>501</v>
          </cell>
          <cell r="D48">
            <v>4257944</v>
          </cell>
          <cell r="E48">
            <v>533109.24</v>
          </cell>
        </row>
        <row r="49">
          <cell r="C49">
            <v>503</v>
          </cell>
          <cell r="D49">
            <v>15597000</v>
          </cell>
          <cell r="E49">
            <v>1628262.76</v>
          </cell>
        </row>
        <row r="50">
          <cell r="C50">
            <v>512</v>
          </cell>
          <cell r="D50">
            <v>33552</v>
          </cell>
          <cell r="E50">
            <v>4172.33</v>
          </cell>
        </row>
        <row r="51">
          <cell r="C51">
            <v>516</v>
          </cell>
          <cell r="D51">
            <v>20430052</v>
          </cell>
          <cell r="E51">
            <v>1801015.13</v>
          </cell>
        </row>
        <row r="52">
          <cell r="C52">
            <v>572</v>
          </cell>
          <cell r="D52">
            <v>9898</v>
          </cell>
          <cell r="E52">
            <v>472.2</v>
          </cell>
        </row>
        <row r="53">
          <cell r="C53">
            <v>581</v>
          </cell>
          <cell r="D53">
            <v>1856651</v>
          </cell>
          <cell r="E53">
            <v>61920.9</v>
          </cell>
        </row>
        <row r="54">
          <cell r="C54">
            <v>583</v>
          </cell>
          <cell r="D54">
            <v>12544520</v>
          </cell>
          <cell r="E54">
            <v>255745.7</v>
          </cell>
        </row>
        <row r="55">
          <cell r="C55">
            <v>601</v>
          </cell>
          <cell r="D55">
            <v>1321600</v>
          </cell>
          <cell r="E55">
            <v>176646.92</v>
          </cell>
        </row>
        <row r="56">
          <cell r="C56">
            <v>602</v>
          </cell>
          <cell r="D56">
            <v>0</v>
          </cell>
          <cell r="E56">
            <v>0</v>
          </cell>
        </row>
        <row r="57">
          <cell r="C57">
            <v>681</v>
          </cell>
          <cell r="D57">
            <v>683769</v>
          </cell>
          <cell r="E57">
            <v>26842.41</v>
          </cell>
        </row>
        <row r="58">
          <cell r="C58">
            <v>682</v>
          </cell>
          <cell r="D58">
            <v>177600</v>
          </cell>
          <cell r="E58">
            <v>7780.36</v>
          </cell>
        </row>
        <row r="59">
          <cell r="C59">
            <v>701</v>
          </cell>
          <cell r="D59">
            <v>1594534</v>
          </cell>
          <cell r="E59">
            <v>188849.67</v>
          </cell>
        </row>
        <row r="60">
          <cell r="C60">
            <v>703</v>
          </cell>
          <cell r="D60">
            <v>2442750</v>
          </cell>
          <cell r="E60">
            <v>264351.35999999999</v>
          </cell>
        </row>
        <row r="61">
          <cell r="C61">
            <v>781</v>
          </cell>
          <cell r="D61">
            <v>642373</v>
          </cell>
          <cell r="E61">
            <v>17069.43</v>
          </cell>
        </row>
        <row r="62">
          <cell r="C62">
            <v>783</v>
          </cell>
          <cell r="D62">
            <v>2442175</v>
          </cell>
          <cell r="E62">
            <v>63974.03</v>
          </cell>
        </row>
        <row r="63">
          <cell r="C63">
            <v>801</v>
          </cell>
          <cell r="D63">
            <v>2512490</v>
          </cell>
          <cell r="E63">
            <v>359837.17</v>
          </cell>
        </row>
        <row r="64">
          <cell r="C64">
            <v>802</v>
          </cell>
          <cell r="D64">
            <v>456977</v>
          </cell>
          <cell r="E64">
            <v>76170.55</v>
          </cell>
        </row>
        <row r="65">
          <cell r="C65">
            <v>881</v>
          </cell>
          <cell r="D65">
            <v>1164756</v>
          </cell>
          <cell r="E65">
            <v>59419.6</v>
          </cell>
        </row>
        <row r="66">
          <cell r="C66">
            <v>882</v>
          </cell>
          <cell r="D66">
            <v>411299</v>
          </cell>
          <cell r="E66">
            <v>29723.94</v>
          </cell>
        </row>
        <row r="67">
          <cell r="C67">
            <v>902</v>
          </cell>
          <cell r="D67">
            <v>527601</v>
          </cell>
          <cell r="E67">
            <v>101304</v>
          </cell>
        </row>
        <row r="68">
          <cell r="C68">
            <v>919</v>
          </cell>
          <cell r="D68">
            <v>0</v>
          </cell>
          <cell r="E68">
            <v>0</v>
          </cell>
        </row>
        <row r="69">
          <cell r="C69">
            <v>917</v>
          </cell>
          <cell r="D69">
            <v>9762750</v>
          </cell>
          <cell r="E69">
            <v>190505.24</v>
          </cell>
        </row>
        <row r="70">
          <cell r="C70">
            <v>918</v>
          </cell>
          <cell r="D70">
            <v>0</v>
          </cell>
          <cell r="E70">
            <v>0</v>
          </cell>
        </row>
        <row r="71">
          <cell r="C71">
            <v>926</v>
          </cell>
          <cell r="D71">
            <v>11914587</v>
          </cell>
          <cell r="E71">
            <v>200021.78</v>
          </cell>
        </row>
        <row r="72">
          <cell r="C72">
            <v>927</v>
          </cell>
          <cell r="D72">
            <v>0</v>
          </cell>
          <cell r="E72">
            <v>0</v>
          </cell>
        </row>
        <row r="73">
          <cell r="C73">
            <v>929</v>
          </cell>
          <cell r="D73">
            <v>0</v>
          </cell>
          <cell r="E73">
            <v>0</v>
          </cell>
        </row>
        <row r="74">
          <cell r="C74">
            <v>930</v>
          </cell>
          <cell r="D74">
            <v>9496132</v>
          </cell>
          <cell r="E74">
            <v>957033.01</v>
          </cell>
        </row>
        <row r="75">
          <cell r="C75">
            <v>937</v>
          </cell>
          <cell r="D75">
            <v>0</v>
          </cell>
          <cell r="E75">
            <v>0</v>
          </cell>
        </row>
        <row r="76">
          <cell r="C76">
            <v>938</v>
          </cell>
          <cell r="D76">
            <v>0</v>
          </cell>
          <cell r="E76">
            <v>0</v>
          </cell>
        </row>
        <row r="77">
          <cell r="C77">
            <v>941</v>
          </cell>
          <cell r="D77">
            <v>0</v>
          </cell>
          <cell r="E77">
            <v>0</v>
          </cell>
        </row>
        <row r="78">
          <cell r="C78">
            <v>949</v>
          </cell>
          <cell r="D78">
            <v>0</v>
          </cell>
          <cell r="E78">
            <v>0</v>
          </cell>
        </row>
        <row r="79">
          <cell r="C79">
            <v>946</v>
          </cell>
          <cell r="D79">
            <v>2282700</v>
          </cell>
          <cell r="E79">
            <v>21676.959999999999</v>
          </cell>
        </row>
        <row r="80">
          <cell r="C80">
            <v>950</v>
          </cell>
          <cell r="D80">
            <v>0</v>
          </cell>
          <cell r="E80">
            <v>0</v>
          </cell>
        </row>
        <row r="81">
          <cell r="C81">
            <v>957</v>
          </cell>
          <cell r="D81">
            <v>804300</v>
          </cell>
          <cell r="E81">
            <v>8233.3799999999992</v>
          </cell>
        </row>
        <row r="82">
          <cell r="C82">
            <v>958</v>
          </cell>
          <cell r="D82">
            <v>0</v>
          </cell>
          <cell r="E82">
            <v>0</v>
          </cell>
        </row>
        <row r="83">
          <cell r="C83">
            <v>961</v>
          </cell>
          <cell r="D83">
            <v>19312068</v>
          </cell>
          <cell r="E83">
            <v>1925547.2</v>
          </cell>
        </row>
        <row r="84">
          <cell r="C84">
            <v>129</v>
          </cell>
          <cell r="D84">
            <v>996380</v>
          </cell>
          <cell r="E84">
            <v>16455.77</v>
          </cell>
        </row>
        <row r="85">
          <cell r="C85">
            <v>966</v>
          </cell>
          <cell r="D85">
            <v>3358500</v>
          </cell>
          <cell r="E85">
            <v>36512.76</v>
          </cell>
        </row>
        <row r="86">
          <cell r="C86">
            <v>982</v>
          </cell>
          <cell r="D86">
            <v>253459</v>
          </cell>
          <cell r="E86">
            <v>20896.810000000001</v>
          </cell>
        </row>
        <row r="87">
          <cell r="C87">
            <v>128</v>
          </cell>
          <cell r="D87">
            <v>1652255</v>
          </cell>
          <cell r="E87">
            <v>41328.230000000003</v>
          </cell>
        </row>
        <row r="88">
          <cell r="C88">
            <v>229</v>
          </cell>
          <cell r="D88">
            <v>0</v>
          </cell>
          <cell r="E88">
            <v>0</v>
          </cell>
        </row>
        <row r="89">
          <cell r="C89">
            <v>228</v>
          </cell>
          <cell r="D89">
            <v>0</v>
          </cell>
          <cell r="E89">
            <v>0</v>
          </cell>
        </row>
        <row r="90">
          <cell r="C90">
            <v>102</v>
          </cell>
          <cell r="D90">
            <v>35756666</v>
          </cell>
          <cell r="E90">
            <v>4799560.7300000004</v>
          </cell>
        </row>
        <row r="91">
          <cell r="C91">
            <v>104</v>
          </cell>
          <cell r="D91">
            <v>581028</v>
          </cell>
          <cell r="E91">
            <v>111569.18</v>
          </cell>
        </row>
        <row r="92">
          <cell r="C92">
            <v>105</v>
          </cell>
          <cell r="D92">
            <v>81334</v>
          </cell>
          <cell r="E92">
            <v>12454.73</v>
          </cell>
        </row>
        <row r="93">
          <cell r="C93">
            <v>109</v>
          </cell>
          <cell r="D93">
            <v>0</v>
          </cell>
          <cell r="E93">
            <v>0</v>
          </cell>
        </row>
        <row r="94">
          <cell r="C94">
            <v>110</v>
          </cell>
          <cell r="D94">
            <v>13146846</v>
          </cell>
          <cell r="E94">
            <v>1081809.3</v>
          </cell>
        </row>
        <row r="95">
          <cell r="C95">
            <v>111</v>
          </cell>
          <cell r="D95">
            <v>8169600</v>
          </cell>
          <cell r="E95">
            <v>1008969.34</v>
          </cell>
        </row>
        <row r="96">
          <cell r="C96">
            <v>116</v>
          </cell>
          <cell r="D96">
            <v>-1411471</v>
          </cell>
          <cell r="E96">
            <v>-482699.53</v>
          </cell>
        </row>
        <row r="97">
          <cell r="C97">
            <v>120</v>
          </cell>
          <cell r="D97">
            <v>1149272</v>
          </cell>
          <cell r="E97">
            <v>112240.19</v>
          </cell>
        </row>
        <row r="98">
          <cell r="C98">
            <v>121</v>
          </cell>
          <cell r="D98">
            <v>1332350</v>
          </cell>
          <cell r="E98">
            <v>110316.56</v>
          </cell>
        </row>
        <row r="99">
          <cell r="C99">
            <v>182</v>
          </cell>
          <cell r="D99">
            <v>24530328</v>
          </cell>
          <cell r="E99">
            <v>1112508.46</v>
          </cell>
        </row>
        <row r="100">
          <cell r="C100">
            <v>184</v>
          </cell>
          <cell r="D100">
            <v>1180867</v>
          </cell>
          <cell r="E100">
            <v>140818.09</v>
          </cell>
        </row>
        <row r="101">
          <cell r="C101">
            <v>185</v>
          </cell>
          <cell r="D101">
            <v>199256</v>
          </cell>
          <cell r="E101">
            <v>16450.38</v>
          </cell>
        </row>
        <row r="102">
          <cell r="C102">
            <v>201</v>
          </cell>
          <cell r="D102">
            <v>962726</v>
          </cell>
          <cell r="E102">
            <v>111935.1</v>
          </cell>
        </row>
        <row r="103">
          <cell r="C103">
            <v>202</v>
          </cell>
          <cell r="D103">
            <v>1065536</v>
          </cell>
          <cell r="E103">
            <v>146507.82</v>
          </cell>
        </row>
        <row r="104">
          <cell r="C104">
            <v>203</v>
          </cell>
          <cell r="D104">
            <v>2959381</v>
          </cell>
          <cell r="E104">
            <v>284995.31</v>
          </cell>
        </row>
        <row r="105">
          <cell r="C105">
            <v>216</v>
          </cell>
          <cell r="D105">
            <v>0</v>
          </cell>
          <cell r="E105">
            <v>0</v>
          </cell>
        </row>
        <row r="106">
          <cell r="C106">
            <v>211</v>
          </cell>
          <cell r="D106">
            <v>10729496</v>
          </cell>
          <cell r="E106">
            <v>793743.46</v>
          </cell>
        </row>
        <row r="107">
          <cell r="C107">
            <v>212</v>
          </cell>
          <cell r="D107">
            <v>722372</v>
          </cell>
          <cell r="E107">
            <v>120859.4</v>
          </cell>
        </row>
        <row r="108">
          <cell r="C108">
            <v>220</v>
          </cell>
          <cell r="D108">
            <v>0</v>
          </cell>
          <cell r="E108">
            <v>0</v>
          </cell>
        </row>
        <row r="109">
          <cell r="C109">
            <v>221</v>
          </cell>
          <cell r="D109">
            <v>300300</v>
          </cell>
          <cell r="E109">
            <v>24716.17</v>
          </cell>
        </row>
        <row r="110">
          <cell r="C110">
            <v>272</v>
          </cell>
          <cell r="D110">
            <v>191159</v>
          </cell>
          <cell r="E110">
            <v>17648.27</v>
          </cell>
        </row>
        <row r="111">
          <cell r="C111">
            <v>281</v>
          </cell>
          <cell r="D111">
            <v>518911</v>
          </cell>
          <cell r="E111">
            <v>15423.93</v>
          </cell>
        </row>
        <row r="112">
          <cell r="C112">
            <v>282</v>
          </cell>
          <cell r="D112">
            <v>1191291</v>
          </cell>
          <cell r="E112">
            <v>44968.87</v>
          </cell>
        </row>
        <row r="113">
          <cell r="C113">
            <v>283</v>
          </cell>
          <cell r="D113">
            <v>1896495</v>
          </cell>
          <cell r="E113">
            <v>48069.59</v>
          </cell>
        </row>
        <row r="114">
          <cell r="C114">
            <v>300</v>
          </cell>
          <cell r="D114">
            <v>0</v>
          </cell>
          <cell r="E114">
            <v>0</v>
          </cell>
        </row>
        <row r="115">
          <cell r="C115">
            <v>301</v>
          </cell>
          <cell r="D115">
            <v>64662050</v>
          </cell>
          <cell r="E115">
            <v>9540324.1699999999</v>
          </cell>
        </row>
        <row r="116">
          <cell r="C116">
            <v>302</v>
          </cell>
          <cell r="D116">
            <v>2314033</v>
          </cell>
          <cell r="E116">
            <v>283793.09999999998</v>
          </cell>
        </row>
        <row r="117">
          <cell r="C117">
            <v>310</v>
          </cell>
          <cell r="D117">
            <v>0</v>
          </cell>
          <cell r="E117">
            <v>0</v>
          </cell>
        </row>
        <row r="118">
          <cell r="C118">
            <v>312</v>
          </cell>
          <cell r="D118">
            <v>79961</v>
          </cell>
          <cell r="E118">
            <v>14807.42</v>
          </cell>
        </row>
        <row r="119">
          <cell r="C119">
            <v>318</v>
          </cell>
          <cell r="D119">
            <v>3120490</v>
          </cell>
          <cell r="E119">
            <v>129040.71</v>
          </cell>
        </row>
        <row r="120">
          <cell r="C120">
            <v>319</v>
          </cell>
          <cell r="D120">
            <v>3901575</v>
          </cell>
          <cell r="E120">
            <v>452445.65</v>
          </cell>
        </row>
        <row r="121">
          <cell r="C121">
            <v>372</v>
          </cell>
          <cell r="D121">
            <v>16447</v>
          </cell>
          <cell r="E121">
            <v>1668.98</v>
          </cell>
        </row>
        <row r="122">
          <cell r="C122">
            <v>878</v>
          </cell>
          <cell r="D122">
            <v>649513</v>
          </cell>
          <cell r="E122">
            <v>87415.38</v>
          </cell>
        </row>
        <row r="123">
          <cell r="C123">
            <v>381</v>
          </cell>
          <cell r="D123">
            <v>33498420</v>
          </cell>
          <cell r="E123">
            <v>2116442.11</v>
          </cell>
        </row>
        <row r="124">
          <cell r="C124">
            <v>382</v>
          </cell>
          <cell r="D124">
            <v>1230430</v>
          </cell>
          <cell r="E124">
            <v>42721</v>
          </cell>
        </row>
        <row r="125">
          <cell r="C125">
            <v>402</v>
          </cell>
          <cell r="D125">
            <v>1762264</v>
          </cell>
          <cell r="E125">
            <v>181869.14</v>
          </cell>
        </row>
        <row r="126">
          <cell r="C126">
            <v>409</v>
          </cell>
          <cell r="D126">
            <v>0</v>
          </cell>
          <cell r="E126">
            <v>0</v>
          </cell>
        </row>
        <row r="127">
          <cell r="C127">
            <v>412</v>
          </cell>
          <cell r="D127">
            <v>117207</v>
          </cell>
          <cell r="E127">
            <v>13921.42</v>
          </cell>
        </row>
        <row r="128">
          <cell r="C128">
            <v>416</v>
          </cell>
          <cell r="D128">
            <v>27134</v>
          </cell>
          <cell r="E128">
            <v>3982.76</v>
          </cell>
        </row>
        <row r="129">
          <cell r="C129">
            <v>472</v>
          </cell>
          <cell r="D129">
            <v>171479</v>
          </cell>
          <cell r="E129">
            <v>7403.82</v>
          </cell>
        </row>
        <row r="130">
          <cell r="C130">
            <v>482</v>
          </cell>
          <cell r="D130">
            <v>1671564</v>
          </cell>
          <cell r="E130">
            <v>30165.05</v>
          </cell>
        </row>
        <row r="131">
          <cell r="C131">
            <v>501</v>
          </cell>
          <cell r="D131">
            <v>3842168</v>
          </cell>
          <cell r="E131">
            <v>437723.46</v>
          </cell>
        </row>
        <row r="132">
          <cell r="C132">
            <v>503</v>
          </cell>
          <cell r="D132">
            <v>14724235</v>
          </cell>
          <cell r="E132">
            <v>1363424.21</v>
          </cell>
        </row>
        <row r="133">
          <cell r="C133">
            <v>512</v>
          </cell>
          <cell r="D133">
            <v>33560</v>
          </cell>
          <cell r="E133">
            <v>3830.4</v>
          </cell>
        </row>
        <row r="134">
          <cell r="C134">
            <v>516</v>
          </cell>
          <cell r="D134">
            <v>18553821</v>
          </cell>
          <cell r="E134">
            <v>1567449.3</v>
          </cell>
        </row>
        <row r="135">
          <cell r="C135">
            <v>572</v>
          </cell>
          <cell r="D135">
            <v>9898</v>
          </cell>
          <cell r="E135">
            <v>446.04</v>
          </cell>
        </row>
        <row r="136">
          <cell r="C136">
            <v>581</v>
          </cell>
          <cell r="D136">
            <v>1597726</v>
          </cell>
          <cell r="E136">
            <v>50525.33</v>
          </cell>
        </row>
        <row r="137">
          <cell r="C137">
            <v>583</v>
          </cell>
          <cell r="D137">
            <v>10949855</v>
          </cell>
          <cell r="E137">
            <v>206333.87</v>
          </cell>
        </row>
        <row r="138">
          <cell r="C138">
            <v>601</v>
          </cell>
          <cell r="D138">
            <v>1096883</v>
          </cell>
          <cell r="E138">
            <v>138194.64000000001</v>
          </cell>
        </row>
        <row r="139">
          <cell r="C139">
            <v>602</v>
          </cell>
          <cell r="D139">
            <v>0</v>
          </cell>
          <cell r="E139">
            <v>0</v>
          </cell>
        </row>
        <row r="140">
          <cell r="C140">
            <v>681</v>
          </cell>
          <cell r="D140">
            <v>636340</v>
          </cell>
          <cell r="E140">
            <v>27983.47</v>
          </cell>
        </row>
        <row r="141">
          <cell r="C141">
            <v>682</v>
          </cell>
          <cell r="D141">
            <v>132300</v>
          </cell>
          <cell r="E141">
            <v>5671.01</v>
          </cell>
        </row>
        <row r="142">
          <cell r="C142">
            <v>701</v>
          </cell>
          <cell r="D142">
            <v>1232309</v>
          </cell>
          <cell r="E142">
            <v>135509.47</v>
          </cell>
        </row>
        <row r="143">
          <cell r="C143">
            <v>703</v>
          </cell>
          <cell r="D143">
            <v>2289500</v>
          </cell>
          <cell r="E143">
            <v>215944.64</v>
          </cell>
        </row>
        <row r="144">
          <cell r="C144">
            <v>781</v>
          </cell>
          <cell r="D144">
            <v>514121</v>
          </cell>
          <cell r="E144">
            <v>13795.98</v>
          </cell>
        </row>
        <row r="145">
          <cell r="C145">
            <v>783</v>
          </cell>
          <cell r="D145">
            <v>2436135</v>
          </cell>
          <cell r="E145">
            <v>52367.48</v>
          </cell>
        </row>
        <row r="146">
          <cell r="C146">
            <v>801</v>
          </cell>
          <cell r="D146">
            <v>2162647</v>
          </cell>
          <cell r="E146">
            <v>288539.33</v>
          </cell>
        </row>
        <row r="147">
          <cell r="C147">
            <v>802</v>
          </cell>
          <cell r="D147">
            <v>455961</v>
          </cell>
          <cell r="E147">
            <v>70307.16</v>
          </cell>
        </row>
        <row r="148">
          <cell r="C148">
            <v>881</v>
          </cell>
          <cell r="D148">
            <v>967085</v>
          </cell>
          <cell r="E148">
            <v>48510.83</v>
          </cell>
        </row>
        <row r="149">
          <cell r="C149">
            <v>882</v>
          </cell>
          <cell r="D149">
            <v>409955</v>
          </cell>
          <cell r="E149">
            <v>28896.85</v>
          </cell>
        </row>
        <row r="150">
          <cell r="C150">
            <v>902</v>
          </cell>
          <cell r="D150">
            <v>442280</v>
          </cell>
          <cell r="E150">
            <v>82903.740000000005</v>
          </cell>
        </row>
        <row r="151">
          <cell r="C151">
            <v>919</v>
          </cell>
          <cell r="D151">
            <v>0</v>
          </cell>
          <cell r="E151">
            <v>0</v>
          </cell>
        </row>
        <row r="152">
          <cell r="C152">
            <v>917</v>
          </cell>
          <cell r="D152">
            <v>10200350</v>
          </cell>
          <cell r="E152">
            <v>154769.35999999999</v>
          </cell>
        </row>
        <row r="153">
          <cell r="C153">
            <v>918</v>
          </cell>
          <cell r="D153">
            <v>0</v>
          </cell>
          <cell r="E153">
            <v>0</v>
          </cell>
        </row>
        <row r="154">
          <cell r="C154">
            <v>926</v>
          </cell>
          <cell r="D154">
            <v>11453882</v>
          </cell>
          <cell r="E154">
            <v>126709.34</v>
          </cell>
        </row>
        <row r="155">
          <cell r="C155">
            <v>927</v>
          </cell>
          <cell r="D155">
            <v>0</v>
          </cell>
          <cell r="E155">
            <v>0</v>
          </cell>
        </row>
        <row r="156">
          <cell r="C156">
            <v>929</v>
          </cell>
          <cell r="D156">
            <v>0</v>
          </cell>
          <cell r="E156">
            <v>0</v>
          </cell>
        </row>
        <row r="157">
          <cell r="C157">
            <v>930</v>
          </cell>
          <cell r="D157">
            <v>8629525</v>
          </cell>
          <cell r="E157">
            <v>635601.55000000005</v>
          </cell>
        </row>
        <row r="158">
          <cell r="C158">
            <v>937</v>
          </cell>
          <cell r="D158">
            <v>2056480</v>
          </cell>
          <cell r="E158">
            <v>15854.18</v>
          </cell>
        </row>
        <row r="159">
          <cell r="C159">
            <v>938</v>
          </cell>
          <cell r="D159">
            <v>0</v>
          </cell>
          <cell r="E159">
            <v>0</v>
          </cell>
        </row>
        <row r="160">
          <cell r="C160">
            <v>941</v>
          </cell>
          <cell r="D160">
            <v>0</v>
          </cell>
          <cell r="E160">
            <v>0</v>
          </cell>
        </row>
        <row r="161">
          <cell r="C161">
            <v>949</v>
          </cell>
          <cell r="D161">
            <v>0</v>
          </cell>
          <cell r="E161">
            <v>0</v>
          </cell>
        </row>
        <row r="162">
          <cell r="C162">
            <v>946</v>
          </cell>
          <cell r="D162">
            <v>1980300</v>
          </cell>
          <cell r="E162">
            <v>8225.15</v>
          </cell>
        </row>
        <row r="163">
          <cell r="C163">
            <v>950</v>
          </cell>
          <cell r="D163">
            <v>0</v>
          </cell>
          <cell r="E163">
            <v>0</v>
          </cell>
        </row>
        <row r="164">
          <cell r="C164">
            <v>957</v>
          </cell>
          <cell r="D164">
            <v>785400</v>
          </cell>
          <cell r="E164">
            <v>3708.99</v>
          </cell>
        </row>
        <row r="165">
          <cell r="C165">
            <v>958</v>
          </cell>
          <cell r="D165">
            <v>0</v>
          </cell>
          <cell r="E165">
            <v>0</v>
          </cell>
        </row>
        <row r="166">
          <cell r="C166">
            <v>961</v>
          </cell>
          <cell r="D166">
            <v>7540747</v>
          </cell>
          <cell r="E166">
            <v>619751</v>
          </cell>
        </row>
        <row r="167">
          <cell r="C167">
            <v>129</v>
          </cell>
          <cell r="D167">
            <v>1044880</v>
          </cell>
          <cell r="E167">
            <v>14597.01</v>
          </cell>
        </row>
        <row r="168">
          <cell r="C168">
            <v>966</v>
          </cell>
          <cell r="D168">
            <v>2863500</v>
          </cell>
          <cell r="E168">
            <v>13940.97</v>
          </cell>
        </row>
        <row r="169">
          <cell r="C169">
            <v>982</v>
          </cell>
          <cell r="D169">
            <v>220605</v>
          </cell>
          <cell r="E169">
            <v>18172.21</v>
          </cell>
        </row>
        <row r="170">
          <cell r="C170">
            <v>128</v>
          </cell>
          <cell r="D170">
            <v>1380344</v>
          </cell>
          <cell r="E170">
            <v>34622.29</v>
          </cell>
        </row>
        <row r="171">
          <cell r="C171">
            <v>229</v>
          </cell>
          <cell r="D171">
            <v>0</v>
          </cell>
          <cell r="E171">
            <v>0</v>
          </cell>
        </row>
        <row r="172">
          <cell r="C172">
            <v>228</v>
          </cell>
          <cell r="D172">
            <v>0</v>
          </cell>
          <cell r="E172">
            <v>0</v>
          </cell>
        </row>
        <row r="173">
          <cell r="C173">
            <v>102</v>
          </cell>
          <cell r="D173">
            <v>35809964</v>
          </cell>
          <cell r="E173">
            <v>4387212.2</v>
          </cell>
        </row>
        <row r="174">
          <cell r="C174">
            <v>104</v>
          </cell>
          <cell r="D174">
            <v>577960</v>
          </cell>
          <cell r="E174">
            <v>110702.61</v>
          </cell>
        </row>
        <row r="175">
          <cell r="C175">
            <v>105</v>
          </cell>
          <cell r="D175">
            <v>80129</v>
          </cell>
          <cell r="E175">
            <v>11581.07</v>
          </cell>
        </row>
        <row r="176">
          <cell r="C176">
            <v>109</v>
          </cell>
          <cell r="D176">
            <v>0</v>
          </cell>
          <cell r="E176">
            <v>0</v>
          </cell>
        </row>
        <row r="177">
          <cell r="C177">
            <v>110</v>
          </cell>
          <cell r="D177">
            <v>13148095</v>
          </cell>
          <cell r="E177">
            <v>991953.1</v>
          </cell>
        </row>
        <row r="178">
          <cell r="C178">
            <v>111</v>
          </cell>
          <cell r="D178">
            <v>7281600</v>
          </cell>
          <cell r="E178">
            <v>753214.61</v>
          </cell>
        </row>
        <row r="179">
          <cell r="C179">
            <v>116</v>
          </cell>
          <cell r="D179">
            <v>6467651</v>
          </cell>
          <cell r="E179">
            <v>436027.67</v>
          </cell>
        </row>
        <row r="180">
          <cell r="C180">
            <v>120</v>
          </cell>
          <cell r="D180">
            <v>1127706</v>
          </cell>
          <cell r="E180">
            <v>99673.64</v>
          </cell>
        </row>
        <row r="181">
          <cell r="C181">
            <v>121</v>
          </cell>
          <cell r="D181">
            <v>1659750</v>
          </cell>
          <cell r="E181">
            <v>122410.28</v>
          </cell>
        </row>
        <row r="182">
          <cell r="C182">
            <v>182</v>
          </cell>
          <cell r="D182">
            <v>24770606</v>
          </cell>
          <cell r="E182">
            <v>1138592.8700000001</v>
          </cell>
        </row>
        <row r="183">
          <cell r="C183">
            <v>184</v>
          </cell>
          <cell r="D183">
            <v>1169352</v>
          </cell>
          <cell r="E183">
            <v>150275.32</v>
          </cell>
        </row>
        <row r="184">
          <cell r="C184">
            <v>185</v>
          </cell>
          <cell r="D184">
            <v>200423</v>
          </cell>
          <cell r="E184">
            <v>16068.6</v>
          </cell>
        </row>
        <row r="185">
          <cell r="C185">
            <v>201</v>
          </cell>
          <cell r="D185">
            <v>923692</v>
          </cell>
          <cell r="E185">
            <v>98905.77</v>
          </cell>
        </row>
        <row r="186">
          <cell r="C186">
            <v>202</v>
          </cell>
          <cell r="D186">
            <v>858859</v>
          </cell>
          <cell r="E186">
            <v>103463.51</v>
          </cell>
        </row>
        <row r="187">
          <cell r="C187">
            <v>203</v>
          </cell>
          <cell r="D187">
            <v>2899280</v>
          </cell>
          <cell r="E187">
            <v>249158.53</v>
          </cell>
        </row>
        <row r="188">
          <cell r="C188">
            <v>216</v>
          </cell>
          <cell r="D188">
            <v>0</v>
          </cell>
          <cell r="E188">
            <v>0</v>
          </cell>
        </row>
        <row r="189">
          <cell r="C189">
            <v>211</v>
          </cell>
          <cell r="D189">
            <v>11014772</v>
          </cell>
          <cell r="E189">
            <v>771846.65</v>
          </cell>
        </row>
        <row r="190">
          <cell r="C190">
            <v>212</v>
          </cell>
          <cell r="D190">
            <v>659439</v>
          </cell>
          <cell r="E190">
            <v>109943.12</v>
          </cell>
        </row>
        <row r="191">
          <cell r="C191">
            <v>220</v>
          </cell>
          <cell r="D191">
            <v>0</v>
          </cell>
          <cell r="E191">
            <v>0</v>
          </cell>
        </row>
        <row r="192">
          <cell r="C192">
            <v>221</v>
          </cell>
          <cell r="D192">
            <v>282800</v>
          </cell>
          <cell r="E192">
            <v>20761.59</v>
          </cell>
        </row>
        <row r="193">
          <cell r="C193">
            <v>272</v>
          </cell>
          <cell r="D193">
            <v>175954</v>
          </cell>
          <cell r="E193">
            <v>17560.22</v>
          </cell>
        </row>
        <row r="194">
          <cell r="C194">
            <v>281</v>
          </cell>
          <cell r="D194">
            <v>552614</v>
          </cell>
          <cell r="E194">
            <v>15969.77</v>
          </cell>
        </row>
        <row r="195">
          <cell r="C195">
            <v>282</v>
          </cell>
          <cell r="D195">
            <v>1138577</v>
          </cell>
          <cell r="E195">
            <v>43014.44</v>
          </cell>
        </row>
        <row r="196">
          <cell r="C196">
            <v>283</v>
          </cell>
          <cell r="D196">
            <v>1940870</v>
          </cell>
          <cell r="E196">
            <v>48757.72</v>
          </cell>
        </row>
        <row r="197">
          <cell r="C197">
            <v>300</v>
          </cell>
          <cell r="D197">
            <v>0</v>
          </cell>
          <cell r="E197">
            <v>0</v>
          </cell>
        </row>
        <row r="198">
          <cell r="C198">
            <v>301</v>
          </cell>
          <cell r="D198">
            <v>64164335</v>
          </cell>
          <cell r="E198">
            <v>8820404.5500000007</v>
          </cell>
        </row>
        <row r="199">
          <cell r="C199">
            <v>302</v>
          </cell>
          <cell r="D199">
            <v>2537381</v>
          </cell>
          <cell r="E199">
            <v>280873.68</v>
          </cell>
        </row>
        <row r="200">
          <cell r="C200">
            <v>310</v>
          </cell>
          <cell r="D200">
            <v>0</v>
          </cell>
          <cell r="E200">
            <v>0</v>
          </cell>
        </row>
        <row r="201">
          <cell r="C201">
            <v>312</v>
          </cell>
          <cell r="D201">
            <v>71754</v>
          </cell>
          <cell r="E201">
            <v>13292.7</v>
          </cell>
        </row>
        <row r="202">
          <cell r="C202">
            <v>318</v>
          </cell>
          <cell r="D202">
            <v>3112262</v>
          </cell>
          <cell r="E202">
            <v>127798.09</v>
          </cell>
        </row>
        <row r="203">
          <cell r="C203">
            <v>319</v>
          </cell>
          <cell r="D203">
            <v>3954968</v>
          </cell>
          <cell r="E203">
            <v>422653.98</v>
          </cell>
        </row>
        <row r="204">
          <cell r="C204">
            <v>372</v>
          </cell>
          <cell r="D204">
            <v>15141</v>
          </cell>
          <cell r="E204">
            <v>1643.82</v>
          </cell>
        </row>
        <row r="205">
          <cell r="C205">
            <v>878</v>
          </cell>
          <cell r="D205">
            <v>799610</v>
          </cell>
          <cell r="E205">
            <v>93268.69</v>
          </cell>
        </row>
        <row r="206">
          <cell r="C206">
            <v>381</v>
          </cell>
          <cell r="D206">
            <v>33045912</v>
          </cell>
          <cell r="E206">
            <v>2071910.18</v>
          </cell>
        </row>
        <row r="207">
          <cell r="C207">
            <v>382</v>
          </cell>
          <cell r="D207">
            <v>1317460</v>
          </cell>
          <cell r="E207">
            <v>43146.8</v>
          </cell>
        </row>
        <row r="208">
          <cell r="C208">
            <v>402</v>
          </cell>
          <cell r="D208">
            <v>1997099</v>
          </cell>
          <cell r="E208">
            <v>184822.09</v>
          </cell>
        </row>
        <row r="209">
          <cell r="C209">
            <v>409</v>
          </cell>
          <cell r="D209">
            <v>0</v>
          </cell>
          <cell r="E209">
            <v>0</v>
          </cell>
        </row>
        <row r="210">
          <cell r="C210">
            <v>412</v>
          </cell>
          <cell r="D210">
            <v>108071</v>
          </cell>
          <cell r="E210">
            <v>11774.85</v>
          </cell>
        </row>
        <row r="211">
          <cell r="C211">
            <v>416</v>
          </cell>
          <cell r="D211">
            <v>0</v>
          </cell>
          <cell r="E211">
            <v>0</v>
          </cell>
        </row>
        <row r="212">
          <cell r="C212">
            <v>472</v>
          </cell>
          <cell r="D212">
            <v>148223</v>
          </cell>
          <cell r="E212">
            <v>6397.51</v>
          </cell>
        </row>
        <row r="213">
          <cell r="C213">
            <v>482</v>
          </cell>
          <cell r="D213">
            <v>1809206</v>
          </cell>
          <cell r="E213">
            <v>30742.11</v>
          </cell>
        </row>
        <row r="214">
          <cell r="C214">
            <v>501</v>
          </cell>
          <cell r="D214">
            <v>3843330</v>
          </cell>
          <cell r="E214">
            <v>399072.8</v>
          </cell>
        </row>
        <row r="215">
          <cell r="C215">
            <v>503</v>
          </cell>
          <cell r="D215">
            <v>14281745</v>
          </cell>
          <cell r="E215">
            <v>1192652.49</v>
          </cell>
        </row>
        <row r="216">
          <cell r="C216">
            <v>512</v>
          </cell>
          <cell r="D216">
            <v>33872</v>
          </cell>
          <cell r="E216">
            <v>3591.27</v>
          </cell>
        </row>
        <row r="217">
          <cell r="C217">
            <v>516</v>
          </cell>
          <cell r="D217">
            <v>19166588</v>
          </cell>
          <cell r="E217">
            <v>1614893.32</v>
          </cell>
        </row>
        <row r="218">
          <cell r="C218">
            <v>572</v>
          </cell>
          <cell r="D218">
            <v>9898</v>
          </cell>
          <cell r="E218">
            <v>431.25</v>
          </cell>
        </row>
        <row r="219">
          <cell r="C219">
            <v>581</v>
          </cell>
          <cell r="D219">
            <v>1633171</v>
          </cell>
          <cell r="E219">
            <v>51420.97</v>
          </cell>
        </row>
        <row r="220">
          <cell r="C220">
            <v>583</v>
          </cell>
          <cell r="D220">
            <v>10797375</v>
          </cell>
          <cell r="E220">
            <v>195246.74</v>
          </cell>
        </row>
        <row r="221">
          <cell r="C221">
            <v>601</v>
          </cell>
          <cell r="D221">
            <v>1114537</v>
          </cell>
          <cell r="E221">
            <v>128290.64</v>
          </cell>
        </row>
        <row r="222">
          <cell r="C222">
            <v>602</v>
          </cell>
          <cell r="D222">
            <v>0</v>
          </cell>
          <cell r="E222">
            <v>0</v>
          </cell>
        </row>
        <row r="223">
          <cell r="C223">
            <v>681</v>
          </cell>
          <cell r="D223">
            <v>601707</v>
          </cell>
          <cell r="E223">
            <v>23126.95</v>
          </cell>
        </row>
        <row r="224">
          <cell r="C224">
            <v>682</v>
          </cell>
          <cell r="D224">
            <v>13500</v>
          </cell>
          <cell r="E224">
            <v>909.81</v>
          </cell>
        </row>
        <row r="225">
          <cell r="C225">
            <v>701</v>
          </cell>
          <cell r="D225">
            <v>1391384</v>
          </cell>
          <cell r="E225">
            <v>134015.74</v>
          </cell>
        </row>
        <row r="226">
          <cell r="C226">
            <v>703</v>
          </cell>
          <cell r="D226">
            <v>2583005</v>
          </cell>
          <cell r="E226">
            <v>223648.87</v>
          </cell>
        </row>
        <row r="227">
          <cell r="C227">
            <v>781</v>
          </cell>
          <cell r="D227">
            <v>560387</v>
          </cell>
          <cell r="E227">
            <v>13217.48</v>
          </cell>
        </row>
        <row r="228">
          <cell r="C228">
            <v>783</v>
          </cell>
          <cell r="D228">
            <v>2510015</v>
          </cell>
          <cell r="E228">
            <v>56617.37</v>
          </cell>
        </row>
        <row r="229">
          <cell r="C229">
            <v>801</v>
          </cell>
          <cell r="D229">
            <v>2178997</v>
          </cell>
          <cell r="E229">
            <v>267232.75</v>
          </cell>
        </row>
        <row r="230">
          <cell r="C230">
            <v>802</v>
          </cell>
          <cell r="D230">
            <v>462522</v>
          </cell>
          <cell r="E230">
            <v>65601.679999999993</v>
          </cell>
        </row>
        <row r="231">
          <cell r="C231">
            <v>881</v>
          </cell>
          <cell r="D231">
            <v>955338</v>
          </cell>
          <cell r="E231">
            <v>47635.32</v>
          </cell>
        </row>
        <row r="232">
          <cell r="C232">
            <v>882</v>
          </cell>
          <cell r="D232">
            <v>411335</v>
          </cell>
          <cell r="E232">
            <v>27636.69</v>
          </cell>
        </row>
        <row r="233">
          <cell r="C233">
            <v>902</v>
          </cell>
          <cell r="D233">
            <v>437381</v>
          </cell>
          <cell r="E233">
            <v>77216.36</v>
          </cell>
        </row>
        <row r="234">
          <cell r="C234">
            <v>919</v>
          </cell>
          <cell r="D234">
            <v>0</v>
          </cell>
          <cell r="E234">
            <v>0</v>
          </cell>
        </row>
        <row r="235">
          <cell r="C235">
            <v>917</v>
          </cell>
          <cell r="D235">
            <v>11376650</v>
          </cell>
          <cell r="E235">
            <v>208996.39</v>
          </cell>
        </row>
        <row r="236">
          <cell r="C236">
            <v>918</v>
          </cell>
          <cell r="D236">
            <v>0</v>
          </cell>
          <cell r="E236">
            <v>0</v>
          </cell>
        </row>
        <row r="237">
          <cell r="C237">
            <v>926</v>
          </cell>
          <cell r="D237">
            <v>11176825</v>
          </cell>
          <cell r="E237">
            <v>173965.84</v>
          </cell>
        </row>
        <row r="238">
          <cell r="C238">
            <v>927</v>
          </cell>
          <cell r="D238">
            <v>0</v>
          </cell>
          <cell r="E238">
            <v>0</v>
          </cell>
        </row>
        <row r="239">
          <cell r="C239">
            <v>929</v>
          </cell>
          <cell r="D239">
            <v>0</v>
          </cell>
          <cell r="E239">
            <v>0</v>
          </cell>
        </row>
        <row r="240">
          <cell r="C240">
            <v>930</v>
          </cell>
          <cell r="D240">
            <v>7360345</v>
          </cell>
          <cell r="E240">
            <v>496301.96</v>
          </cell>
        </row>
        <row r="241">
          <cell r="C241">
            <v>937</v>
          </cell>
          <cell r="D241">
            <v>1918426</v>
          </cell>
          <cell r="E241">
            <v>27284.09</v>
          </cell>
        </row>
        <row r="242">
          <cell r="C242">
            <v>938</v>
          </cell>
          <cell r="D242">
            <v>0</v>
          </cell>
          <cell r="E242">
            <v>0</v>
          </cell>
        </row>
        <row r="243">
          <cell r="C243">
            <v>941</v>
          </cell>
          <cell r="D243">
            <v>0</v>
          </cell>
          <cell r="E243">
            <v>0</v>
          </cell>
        </row>
        <row r="244">
          <cell r="C244">
            <v>949</v>
          </cell>
          <cell r="D244">
            <v>0</v>
          </cell>
          <cell r="E244">
            <v>0</v>
          </cell>
        </row>
        <row r="245">
          <cell r="C245">
            <v>946</v>
          </cell>
          <cell r="D245">
            <v>2125200</v>
          </cell>
          <cell r="E245">
            <v>19539.21</v>
          </cell>
        </row>
        <row r="246">
          <cell r="C246">
            <v>950</v>
          </cell>
          <cell r="D246">
            <v>0</v>
          </cell>
          <cell r="E246">
            <v>0</v>
          </cell>
        </row>
        <row r="247">
          <cell r="C247">
            <v>957</v>
          </cell>
          <cell r="D247">
            <v>782250</v>
          </cell>
          <cell r="E247">
            <v>7842.24</v>
          </cell>
        </row>
        <row r="248">
          <cell r="C248">
            <v>958</v>
          </cell>
          <cell r="D248">
            <v>0</v>
          </cell>
          <cell r="E248">
            <v>0</v>
          </cell>
        </row>
        <row r="249">
          <cell r="C249">
            <v>961</v>
          </cell>
          <cell r="D249">
            <v>5660646</v>
          </cell>
          <cell r="E249">
            <v>371350.13</v>
          </cell>
        </row>
        <row r="250">
          <cell r="C250">
            <v>129</v>
          </cell>
          <cell r="D250">
            <v>1126260</v>
          </cell>
          <cell r="E250">
            <v>16276.69</v>
          </cell>
        </row>
        <row r="251">
          <cell r="C251">
            <v>966</v>
          </cell>
          <cell r="D251">
            <v>3598800</v>
          </cell>
          <cell r="E251">
            <v>36554.06</v>
          </cell>
        </row>
        <row r="252">
          <cell r="C252">
            <v>982</v>
          </cell>
          <cell r="D252">
            <v>218168</v>
          </cell>
          <cell r="E252">
            <v>17890.580000000002</v>
          </cell>
        </row>
        <row r="253">
          <cell r="C253">
            <v>128</v>
          </cell>
          <cell r="D253">
            <v>1379174</v>
          </cell>
          <cell r="E253">
            <v>32113.17</v>
          </cell>
        </row>
        <row r="254">
          <cell r="C254">
            <v>229</v>
          </cell>
          <cell r="D254">
            <v>0</v>
          </cell>
          <cell r="E254">
            <v>0</v>
          </cell>
        </row>
        <row r="255">
          <cell r="C255">
            <v>228</v>
          </cell>
          <cell r="D255">
            <v>0</v>
          </cell>
          <cell r="E255">
            <v>0</v>
          </cell>
        </row>
        <row r="256">
          <cell r="C256">
            <v>102</v>
          </cell>
          <cell r="D256">
            <v>33647373</v>
          </cell>
          <cell r="E256">
            <v>3760884.07</v>
          </cell>
        </row>
        <row r="257">
          <cell r="C257">
            <v>104</v>
          </cell>
          <cell r="D257">
            <v>487295</v>
          </cell>
          <cell r="E257">
            <v>99346.23</v>
          </cell>
        </row>
        <row r="258">
          <cell r="C258">
            <v>105</v>
          </cell>
          <cell r="D258">
            <v>80146</v>
          </cell>
          <cell r="E258">
            <v>10752.85</v>
          </cell>
        </row>
        <row r="259">
          <cell r="C259">
            <v>109</v>
          </cell>
          <cell r="D259">
            <v>0</v>
          </cell>
          <cell r="E259">
            <v>0</v>
          </cell>
        </row>
        <row r="260">
          <cell r="C260">
            <v>110</v>
          </cell>
          <cell r="D260">
            <v>12049124</v>
          </cell>
          <cell r="E260">
            <v>732097.18</v>
          </cell>
        </row>
        <row r="261">
          <cell r="C261">
            <v>111</v>
          </cell>
          <cell r="D261">
            <v>7207200</v>
          </cell>
          <cell r="E261">
            <v>707614.99</v>
          </cell>
        </row>
        <row r="262">
          <cell r="C262">
            <v>116</v>
          </cell>
          <cell r="D262">
            <v>5495088</v>
          </cell>
          <cell r="E262">
            <v>353651.42</v>
          </cell>
        </row>
        <row r="263">
          <cell r="C263">
            <v>120</v>
          </cell>
          <cell r="D263">
            <v>1049734</v>
          </cell>
          <cell r="E263">
            <v>83120.44</v>
          </cell>
        </row>
        <row r="264">
          <cell r="C264">
            <v>121</v>
          </cell>
          <cell r="D264">
            <v>1620850</v>
          </cell>
          <cell r="E264">
            <v>103063.34</v>
          </cell>
        </row>
        <row r="265">
          <cell r="C265">
            <v>182</v>
          </cell>
          <cell r="D265">
            <v>22907094</v>
          </cell>
          <cell r="E265">
            <v>1196164.08</v>
          </cell>
        </row>
        <row r="266">
          <cell r="C266">
            <v>184</v>
          </cell>
          <cell r="D266">
            <v>986474</v>
          </cell>
          <cell r="E266">
            <v>149595.81</v>
          </cell>
        </row>
        <row r="267">
          <cell r="C267">
            <v>185</v>
          </cell>
          <cell r="D267">
            <v>200423</v>
          </cell>
          <cell r="E267">
            <v>17072.84</v>
          </cell>
        </row>
        <row r="268">
          <cell r="C268">
            <v>201</v>
          </cell>
          <cell r="D268">
            <v>637986</v>
          </cell>
          <cell r="E268">
            <v>65356.94</v>
          </cell>
        </row>
        <row r="269">
          <cell r="C269">
            <v>202</v>
          </cell>
          <cell r="D269">
            <v>694048</v>
          </cell>
          <cell r="E269">
            <v>77917.3</v>
          </cell>
        </row>
        <row r="270">
          <cell r="C270">
            <v>203</v>
          </cell>
          <cell r="D270">
            <v>2663063</v>
          </cell>
          <cell r="E270">
            <v>207479.14</v>
          </cell>
        </row>
        <row r="271">
          <cell r="C271">
            <v>216</v>
          </cell>
          <cell r="D271">
            <v>4257</v>
          </cell>
          <cell r="E271">
            <v>85.14</v>
          </cell>
        </row>
        <row r="272">
          <cell r="C272">
            <v>211</v>
          </cell>
          <cell r="D272">
            <v>10516723</v>
          </cell>
          <cell r="E272">
            <v>593961.21</v>
          </cell>
        </row>
        <row r="273">
          <cell r="C273">
            <v>212</v>
          </cell>
          <cell r="D273">
            <v>580230</v>
          </cell>
          <cell r="E273">
            <v>99315.91</v>
          </cell>
        </row>
        <row r="274">
          <cell r="C274">
            <v>220</v>
          </cell>
          <cell r="D274">
            <v>0</v>
          </cell>
          <cell r="E274">
            <v>0</v>
          </cell>
        </row>
        <row r="275">
          <cell r="C275">
            <v>221</v>
          </cell>
          <cell r="D275">
            <v>325850</v>
          </cell>
          <cell r="E275">
            <v>20651.2</v>
          </cell>
        </row>
        <row r="276">
          <cell r="C276">
            <v>272</v>
          </cell>
          <cell r="D276">
            <v>153105</v>
          </cell>
          <cell r="E276">
            <v>18105.75</v>
          </cell>
        </row>
        <row r="277">
          <cell r="C277">
            <v>281</v>
          </cell>
          <cell r="D277">
            <v>350724</v>
          </cell>
          <cell r="E277">
            <v>13859.34</v>
          </cell>
        </row>
        <row r="278">
          <cell r="C278">
            <v>282</v>
          </cell>
          <cell r="D278">
            <v>1002089</v>
          </cell>
          <cell r="E278">
            <v>42984.24</v>
          </cell>
        </row>
        <row r="279">
          <cell r="C279">
            <v>283</v>
          </cell>
          <cell r="D279">
            <v>1932270</v>
          </cell>
          <cell r="E279">
            <v>56628.77</v>
          </cell>
        </row>
        <row r="280">
          <cell r="C280">
            <v>300</v>
          </cell>
          <cell r="D280">
            <v>0</v>
          </cell>
          <cell r="E280">
            <v>0</v>
          </cell>
        </row>
        <row r="281">
          <cell r="C281">
            <v>301</v>
          </cell>
          <cell r="D281">
            <v>57176020</v>
          </cell>
          <cell r="E281">
            <v>7330387.0600000005</v>
          </cell>
        </row>
        <row r="282">
          <cell r="C282">
            <v>302</v>
          </cell>
          <cell r="D282">
            <v>2654788</v>
          </cell>
          <cell r="E282">
            <v>258931.45</v>
          </cell>
        </row>
        <row r="283">
          <cell r="C283">
            <v>310</v>
          </cell>
          <cell r="D283">
            <v>0</v>
          </cell>
          <cell r="E283">
            <v>0</v>
          </cell>
        </row>
        <row r="284">
          <cell r="C284">
            <v>312</v>
          </cell>
          <cell r="D284">
            <v>63968</v>
          </cell>
          <cell r="E284">
            <v>12384.86</v>
          </cell>
        </row>
        <row r="285">
          <cell r="C285">
            <v>318</v>
          </cell>
          <cell r="D285">
            <v>2885855</v>
          </cell>
          <cell r="E285">
            <v>130826.36</v>
          </cell>
        </row>
        <row r="286">
          <cell r="C286">
            <v>319</v>
          </cell>
          <cell r="D286">
            <v>3425720</v>
          </cell>
          <cell r="E286">
            <v>335542</v>
          </cell>
        </row>
        <row r="287">
          <cell r="C287">
            <v>372</v>
          </cell>
          <cell r="D287">
            <v>13411</v>
          </cell>
          <cell r="E287">
            <v>1716.88</v>
          </cell>
        </row>
        <row r="288">
          <cell r="C288">
            <v>878</v>
          </cell>
          <cell r="D288">
            <v>3404395</v>
          </cell>
          <cell r="E288">
            <v>217792.31</v>
          </cell>
        </row>
        <row r="289">
          <cell r="C289">
            <v>381</v>
          </cell>
          <cell r="D289">
            <v>29736456</v>
          </cell>
          <cell r="E289">
            <v>2041997.71</v>
          </cell>
        </row>
        <row r="290">
          <cell r="C290">
            <v>382</v>
          </cell>
          <cell r="D290">
            <v>1285910</v>
          </cell>
          <cell r="E290">
            <v>48379.839999999997</v>
          </cell>
        </row>
        <row r="291">
          <cell r="C291">
            <v>402</v>
          </cell>
          <cell r="D291">
            <v>1422104</v>
          </cell>
          <cell r="E291">
            <v>116373.63</v>
          </cell>
        </row>
        <row r="292">
          <cell r="C292">
            <v>409</v>
          </cell>
          <cell r="D292">
            <v>0</v>
          </cell>
          <cell r="E292">
            <v>0</v>
          </cell>
        </row>
        <row r="293">
          <cell r="C293">
            <v>412</v>
          </cell>
          <cell r="D293">
            <v>120600</v>
          </cell>
          <cell r="E293">
            <v>11915.72</v>
          </cell>
        </row>
        <row r="294">
          <cell r="C294">
            <v>416</v>
          </cell>
          <cell r="D294">
            <v>76797</v>
          </cell>
          <cell r="E294">
            <v>9281.69</v>
          </cell>
        </row>
        <row r="295">
          <cell r="C295">
            <v>472</v>
          </cell>
          <cell r="D295">
            <v>149033</v>
          </cell>
          <cell r="E295">
            <v>7078.16</v>
          </cell>
        </row>
        <row r="296">
          <cell r="C296">
            <v>482</v>
          </cell>
          <cell r="D296">
            <v>1033441</v>
          </cell>
          <cell r="E296">
            <v>22321.24</v>
          </cell>
        </row>
        <row r="297">
          <cell r="C297">
            <v>501</v>
          </cell>
          <cell r="D297">
            <v>2657238</v>
          </cell>
          <cell r="E297">
            <v>262607.49</v>
          </cell>
        </row>
        <row r="298">
          <cell r="C298">
            <v>503</v>
          </cell>
          <cell r="D298">
            <v>13689800</v>
          </cell>
          <cell r="E298">
            <v>1004823.82</v>
          </cell>
        </row>
        <row r="299">
          <cell r="C299">
            <v>512</v>
          </cell>
          <cell r="D299">
            <v>34249</v>
          </cell>
          <cell r="E299">
            <v>3333.69</v>
          </cell>
        </row>
        <row r="300">
          <cell r="C300">
            <v>516</v>
          </cell>
          <cell r="D300">
            <v>16720165</v>
          </cell>
          <cell r="E300">
            <v>1365533.3</v>
          </cell>
        </row>
        <row r="301">
          <cell r="C301">
            <v>572</v>
          </cell>
          <cell r="D301">
            <v>9898</v>
          </cell>
          <cell r="E301">
            <v>475.44</v>
          </cell>
        </row>
        <row r="302">
          <cell r="C302">
            <v>581</v>
          </cell>
          <cell r="D302">
            <v>1084425</v>
          </cell>
          <cell r="E302">
            <v>45621.29</v>
          </cell>
        </row>
        <row r="303">
          <cell r="C303">
            <v>583</v>
          </cell>
          <cell r="D303">
            <v>10522310</v>
          </cell>
          <cell r="E303">
            <v>235744.48</v>
          </cell>
        </row>
        <row r="304">
          <cell r="C304">
            <v>601</v>
          </cell>
          <cell r="D304">
            <v>873324</v>
          </cell>
          <cell r="E304">
            <v>99340.479999999996</v>
          </cell>
        </row>
        <row r="305">
          <cell r="C305">
            <v>602</v>
          </cell>
          <cell r="D305">
            <v>0</v>
          </cell>
          <cell r="E305">
            <v>0</v>
          </cell>
        </row>
        <row r="306">
          <cell r="C306">
            <v>681</v>
          </cell>
          <cell r="D306">
            <v>476007</v>
          </cell>
          <cell r="E306">
            <v>23176.45</v>
          </cell>
        </row>
        <row r="307">
          <cell r="C307">
            <v>682</v>
          </cell>
          <cell r="D307">
            <v>11100</v>
          </cell>
          <cell r="E307">
            <v>870.25</v>
          </cell>
        </row>
        <row r="308">
          <cell r="C308">
            <v>701</v>
          </cell>
          <cell r="D308">
            <v>900750</v>
          </cell>
          <cell r="E308">
            <v>83914.27</v>
          </cell>
        </row>
        <row r="309">
          <cell r="C309">
            <v>703</v>
          </cell>
          <cell r="D309">
            <v>2243200</v>
          </cell>
          <cell r="E309">
            <v>168698.87</v>
          </cell>
        </row>
        <row r="310">
          <cell r="C310">
            <v>781</v>
          </cell>
          <cell r="D310">
            <v>349963</v>
          </cell>
          <cell r="E310">
            <v>12742.25</v>
          </cell>
        </row>
        <row r="311">
          <cell r="C311">
            <v>783</v>
          </cell>
          <cell r="D311">
            <v>2308635</v>
          </cell>
          <cell r="E311">
            <v>62511.79</v>
          </cell>
        </row>
        <row r="312">
          <cell r="C312">
            <v>801</v>
          </cell>
          <cell r="D312">
            <v>1897197</v>
          </cell>
          <cell r="E312">
            <v>216045.18</v>
          </cell>
        </row>
        <row r="313">
          <cell r="C313">
            <v>802</v>
          </cell>
          <cell r="D313">
            <v>460566</v>
          </cell>
          <cell r="E313">
            <v>59984.44</v>
          </cell>
        </row>
        <row r="314">
          <cell r="C314">
            <v>881</v>
          </cell>
          <cell r="D314">
            <v>844664</v>
          </cell>
          <cell r="E314">
            <v>47425.63</v>
          </cell>
        </row>
        <row r="315">
          <cell r="C315">
            <v>882</v>
          </cell>
          <cell r="D315">
            <v>410028</v>
          </cell>
          <cell r="E315">
            <v>29846.76</v>
          </cell>
        </row>
        <row r="316">
          <cell r="C316">
            <v>902</v>
          </cell>
          <cell r="D316">
            <v>381977</v>
          </cell>
          <cell r="E316">
            <v>66061.740000000005</v>
          </cell>
        </row>
        <row r="317">
          <cell r="C317">
            <v>919</v>
          </cell>
          <cell r="D317">
            <v>0</v>
          </cell>
          <cell r="E317">
            <v>0</v>
          </cell>
        </row>
        <row r="318">
          <cell r="C318">
            <v>917</v>
          </cell>
          <cell r="D318">
            <v>10041100</v>
          </cell>
          <cell r="E318">
            <v>208058.63</v>
          </cell>
        </row>
        <row r="319">
          <cell r="C319">
            <v>918</v>
          </cell>
          <cell r="D319">
            <v>0</v>
          </cell>
          <cell r="E319">
            <v>0</v>
          </cell>
        </row>
        <row r="320">
          <cell r="C320">
            <v>926</v>
          </cell>
          <cell r="D320">
            <v>12144053</v>
          </cell>
          <cell r="E320">
            <v>217661.69</v>
          </cell>
        </row>
        <row r="321">
          <cell r="C321">
            <v>927</v>
          </cell>
          <cell r="D321">
            <v>0</v>
          </cell>
          <cell r="E321">
            <v>0</v>
          </cell>
        </row>
        <row r="322">
          <cell r="C322">
            <v>929</v>
          </cell>
          <cell r="D322">
            <v>0</v>
          </cell>
          <cell r="E322">
            <v>0</v>
          </cell>
        </row>
        <row r="323">
          <cell r="C323">
            <v>930</v>
          </cell>
          <cell r="D323">
            <v>7480076</v>
          </cell>
          <cell r="E323">
            <v>390702.36</v>
          </cell>
        </row>
        <row r="324">
          <cell r="C324">
            <v>937</v>
          </cell>
          <cell r="D324">
            <v>1949742</v>
          </cell>
          <cell r="E324">
            <v>28599</v>
          </cell>
        </row>
        <row r="325">
          <cell r="C325">
            <v>938</v>
          </cell>
          <cell r="D325">
            <v>0</v>
          </cell>
          <cell r="E325">
            <v>0</v>
          </cell>
        </row>
        <row r="326">
          <cell r="C326">
            <v>941</v>
          </cell>
          <cell r="D326">
            <v>0</v>
          </cell>
          <cell r="E326">
            <v>0</v>
          </cell>
        </row>
        <row r="327">
          <cell r="C327">
            <v>949</v>
          </cell>
          <cell r="D327">
            <v>0</v>
          </cell>
          <cell r="E327">
            <v>0</v>
          </cell>
        </row>
        <row r="328">
          <cell r="C328">
            <v>946</v>
          </cell>
          <cell r="D328">
            <v>1799700</v>
          </cell>
          <cell r="E328">
            <v>19185.419999999998</v>
          </cell>
        </row>
        <row r="329">
          <cell r="C329">
            <v>950</v>
          </cell>
          <cell r="D329">
            <v>0</v>
          </cell>
          <cell r="E329">
            <v>0</v>
          </cell>
        </row>
        <row r="330">
          <cell r="C330">
            <v>957</v>
          </cell>
          <cell r="D330">
            <v>640500</v>
          </cell>
          <cell r="E330">
            <v>7339.67</v>
          </cell>
        </row>
        <row r="331">
          <cell r="C331">
            <v>958</v>
          </cell>
          <cell r="D331">
            <v>0</v>
          </cell>
          <cell r="E331">
            <v>0</v>
          </cell>
        </row>
        <row r="332">
          <cell r="C332">
            <v>961</v>
          </cell>
          <cell r="D332">
            <v>5227134</v>
          </cell>
          <cell r="E332">
            <v>299167.81</v>
          </cell>
        </row>
        <row r="333">
          <cell r="C333">
            <v>129</v>
          </cell>
          <cell r="D333">
            <v>1091920</v>
          </cell>
          <cell r="E333">
            <v>19484.18</v>
          </cell>
        </row>
        <row r="334">
          <cell r="C334">
            <v>966</v>
          </cell>
          <cell r="D334">
            <v>3616500</v>
          </cell>
          <cell r="E334">
            <v>38899.75</v>
          </cell>
        </row>
        <row r="335">
          <cell r="C335">
            <v>982</v>
          </cell>
          <cell r="D335">
            <v>187845</v>
          </cell>
          <cell r="E335">
            <v>17483.73</v>
          </cell>
        </row>
        <row r="336">
          <cell r="C336">
            <v>128</v>
          </cell>
          <cell r="D336">
            <v>1345529</v>
          </cell>
          <cell r="E336">
            <v>38077.99</v>
          </cell>
        </row>
        <row r="337">
          <cell r="C337">
            <v>229</v>
          </cell>
          <cell r="D337">
            <v>0</v>
          </cell>
          <cell r="E337">
            <v>0</v>
          </cell>
        </row>
        <row r="338">
          <cell r="C338">
            <v>228</v>
          </cell>
          <cell r="D338">
            <v>0</v>
          </cell>
          <cell r="E338">
            <v>0</v>
          </cell>
        </row>
        <row r="339">
          <cell r="C339">
            <v>102</v>
          </cell>
          <cell r="D339">
            <v>33294052</v>
          </cell>
          <cell r="E339">
            <v>3978282.82</v>
          </cell>
        </row>
        <row r="340">
          <cell r="C340">
            <v>104</v>
          </cell>
          <cell r="D340">
            <v>450030</v>
          </cell>
          <cell r="E340">
            <v>92438.68</v>
          </cell>
        </row>
        <row r="341">
          <cell r="C341">
            <v>105</v>
          </cell>
          <cell r="D341">
            <v>80157</v>
          </cell>
          <cell r="E341">
            <v>11292.49</v>
          </cell>
        </row>
        <row r="342">
          <cell r="C342">
            <v>109</v>
          </cell>
          <cell r="D342">
            <v>0</v>
          </cell>
          <cell r="E342">
            <v>0</v>
          </cell>
        </row>
        <row r="343">
          <cell r="C343">
            <v>110</v>
          </cell>
          <cell r="D343">
            <v>12258383</v>
          </cell>
          <cell r="E343">
            <v>837265.4</v>
          </cell>
        </row>
        <row r="344">
          <cell r="C344">
            <v>111</v>
          </cell>
          <cell r="D344">
            <v>7152000</v>
          </cell>
          <cell r="E344">
            <v>519420.29</v>
          </cell>
        </row>
        <row r="345">
          <cell r="C345">
            <v>116</v>
          </cell>
          <cell r="D345">
            <v>6020063</v>
          </cell>
          <cell r="E345">
            <v>477760.88</v>
          </cell>
        </row>
        <row r="346">
          <cell r="C346">
            <v>120</v>
          </cell>
          <cell r="D346">
            <v>985320</v>
          </cell>
          <cell r="E346">
            <v>83603.14</v>
          </cell>
        </row>
        <row r="347">
          <cell r="C347">
            <v>121</v>
          </cell>
          <cell r="D347">
            <v>1936200</v>
          </cell>
          <cell r="E347">
            <v>139553.19</v>
          </cell>
        </row>
        <row r="348">
          <cell r="C348">
            <v>182</v>
          </cell>
          <cell r="D348">
            <v>23940007</v>
          </cell>
          <cell r="E348">
            <v>1212822.1200000001</v>
          </cell>
        </row>
        <row r="349">
          <cell r="C349">
            <v>184</v>
          </cell>
          <cell r="D349">
            <v>904846</v>
          </cell>
          <cell r="E349">
            <v>148394.09</v>
          </cell>
        </row>
        <row r="350">
          <cell r="C350">
            <v>185</v>
          </cell>
          <cell r="D350">
            <v>200423</v>
          </cell>
          <cell r="E350">
            <v>16974.54</v>
          </cell>
        </row>
        <row r="351">
          <cell r="C351">
            <v>201</v>
          </cell>
          <cell r="D351">
            <v>444056</v>
          </cell>
          <cell r="E351">
            <v>53042.1</v>
          </cell>
        </row>
        <row r="352">
          <cell r="C352">
            <v>202</v>
          </cell>
          <cell r="D352">
            <v>780004</v>
          </cell>
          <cell r="E352">
            <v>89129.31</v>
          </cell>
        </row>
        <row r="353">
          <cell r="C353">
            <v>203</v>
          </cell>
          <cell r="D353">
            <v>2648152</v>
          </cell>
          <cell r="E353">
            <v>217987.11</v>
          </cell>
        </row>
        <row r="354">
          <cell r="C354">
            <v>216</v>
          </cell>
          <cell r="D354">
            <v>0</v>
          </cell>
          <cell r="E354">
            <v>0</v>
          </cell>
        </row>
        <row r="355">
          <cell r="C355">
            <v>211</v>
          </cell>
          <cell r="D355">
            <v>11258511</v>
          </cell>
          <cell r="E355">
            <v>700327.95</v>
          </cell>
        </row>
        <row r="356">
          <cell r="C356">
            <v>212</v>
          </cell>
          <cell r="D356">
            <v>520857</v>
          </cell>
          <cell r="E356">
            <v>98725.85</v>
          </cell>
        </row>
        <row r="357">
          <cell r="C357">
            <v>220</v>
          </cell>
          <cell r="D357">
            <v>0</v>
          </cell>
          <cell r="E357">
            <v>0</v>
          </cell>
        </row>
        <row r="358">
          <cell r="C358">
            <v>221</v>
          </cell>
          <cell r="D358">
            <v>305550</v>
          </cell>
          <cell r="E358">
            <v>22136.99</v>
          </cell>
        </row>
        <row r="359">
          <cell r="C359">
            <v>272</v>
          </cell>
          <cell r="D359">
            <v>141071</v>
          </cell>
          <cell r="E359">
            <v>18197.849999999999</v>
          </cell>
        </row>
        <row r="360">
          <cell r="C360">
            <v>281</v>
          </cell>
          <cell r="D360">
            <v>228599</v>
          </cell>
          <cell r="E360">
            <v>10741.77</v>
          </cell>
        </row>
        <row r="361">
          <cell r="C361">
            <v>282</v>
          </cell>
          <cell r="D361">
            <v>908446</v>
          </cell>
          <cell r="E361">
            <v>40982.31</v>
          </cell>
        </row>
        <row r="362">
          <cell r="C362">
            <v>283</v>
          </cell>
          <cell r="D362">
            <v>2184840</v>
          </cell>
          <cell r="E362">
            <v>60238.26</v>
          </cell>
        </row>
        <row r="363">
          <cell r="C363">
            <v>300</v>
          </cell>
          <cell r="D363">
            <v>0</v>
          </cell>
          <cell r="E363">
            <v>0</v>
          </cell>
        </row>
        <row r="364">
          <cell r="C364">
            <v>301</v>
          </cell>
          <cell r="D364">
            <v>55439687</v>
          </cell>
          <cell r="E364">
            <v>7547902.3999999994</v>
          </cell>
        </row>
        <row r="365">
          <cell r="C365">
            <v>302</v>
          </cell>
          <cell r="D365">
            <v>2631319</v>
          </cell>
          <cell r="E365">
            <v>282080.61</v>
          </cell>
        </row>
        <row r="366">
          <cell r="C366">
            <v>310</v>
          </cell>
          <cell r="D366">
            <v>0</v>
          </cell>
          <cell r="E366">
            <v>0</v>
          </cell>
        </row>
        <row r="367">
          <cell r="C367">
            <v>312</v>
          </cell>
          <cell r="D367">
            <v>56437</v>
          </cell>
          <cell r="E367">
            <v>12081.67</v>
          </cell>
        </row>
        <row r="368">
          <cell r="C368">
            <v>318</v>
          </cell>
          <cell r="D368">
            <v>2754587</v>
          </cell>
          <cell r="E368">
            <v>124850.86</v>
          </cell>
        </row>
        <row r="369">
          <cell r="C369">
            <v>319</v>
          </cell>
          <cell r="D369">
            <v>3330313</v>
          </cell>
          <cell r="E369">
            <v>344660.55</v>
          </cell>
        </row>
        <row r="370">
          <cell r="C370">
            <v>372</v>
          </cell>
          <cell r="D370">
            <v>12287</v>
          </cell>
          <cell r="E370">
            <v>1715.06</v>
          </cell>
        </row>
        <row r="371">
          <cell r="C371">
            <v>878</v>
          </cell>
          <cell r="D371">
            <v>6177927</v>
          </cell>
          <cell r="E371">
            <v>408312.37</v>
          </cell>
        </row>
        <row r="372">
          <cell r="C372">
            <v>381</v>
          </cell>
          <cell r="D372">
            <v>29116522</v>
          </cell>
          <cell r="E372">
            <v>2002389</v>
          </cell>
        </row>
        <row r="373">
          <cell r="C373">
            <v>382</v>
          </cell>
          <cell r="D373">
            <v>1304350</v>
          </cell>
          <cell r="E373">
            <v>48286.3</v>
          </cell>
        </row>
        <row r="374">
          <cell r="C374">
            <v>402</v>
          </cell>
          <cell r="D374">
            <v>1120607</v>
          </cell>
          <cell r="E374">
            <v>100354.24000000001</v>
          </cell>
        </row>
        <row r="375">
          <cell r="C375">
            <v>409</v>
          </cell>
          <cell r="D375">
            <v>0</v>
          </cell>
          <cell r="E375">
            <v>0</v>
          </cell>
        </row>
        <row r="376">
          <cell r="C376">
            <v>412</v>
          </cell>
          <cell r="D376">
            <v>150164</v>
          </cell>
          <cell r="E376">
            <v>15322.76</v>
          </cell>
        </row>
        <row r="377">
          <cell r="C377">
            <v>416</v>
          </cell>
          <cell r="D377">
            <v>0</v>
          </cell>
          <cell r="E377">
            <v>0</v>
          </cell>
        </row>
        <row r="378">
          <cell r="C378">
            <v>472</v>
          </cell>
          <cell r="D378">
            <v>168868</v>
          </cell>
          <cell r="E378">
            <v>7714.8</v>
          </cell>
        </row>
        <row r="379">
          <cell r="C379">
            <v>482</v>
          </cell>
          <cell r="D379">
            <v>705953</v>
          </cell>
          <cell r="E379">
            <v>15171.2</v>
          </cell>
        </row>
        <row r="380">
          <cell r="C380">
            <v>501</v>
          </cell>
          <cell r="D380">
            <v>1818750</v>
          </cell>
          <cell r="E380">
            <v>208001.35</v>
          </cell>
        </row>
        <row r="381">
          <cell r="C381">
            <v>503</v>
          </cell>
          <cell r="D381">
            <v>14784595</v>
          </cell>
          <cell r="E381">
            <v>1202107.76</v>
          </cell>
        </row>
        <row r="382">
          <cell r="C382">
            <v>512</v>
          </cell>
          <cell r="D382">
            <v>34200</v>
          </cell>
          <cell r="E382">
            <v>3408.79</v>
          </cell>
        </row>
        <row r="383">
          <cell r="C383">
            <v>516</v>
          </cell>
          <cell r="D383">
            <v>17453239</v>
          </cell>
          <cell r="E383">
            <v>1727740.33</v>
          </cell>
        </row>
        <row r="384">
          <cell r="C384">
            <v>572</v>
          </cell>
          <cell r="D384">
            <v>9898</v>
          </cell>
          <cell r="E384">
            <v>468.91</v>
          </cell>
        </row>
        <row r="385">
          <cell r="C385">
            <v>581</v>
          </cell>
          <cell r="D385">
            <v>767995</v>
          </cell>
          <cell r="E385">
            <v>37665.089999999997</v>
          </cell>
        </row>
        <row r="386">
          <cell r="C386">
            <v>583</v>
          </cell>
          <cell r="D386">
            <v>10942510</v>
          </cell>
          <cell r="E386">
            <v>238944.69</v>
          </cell>
        </row>
        <row r="387">
          <cell r="C387">
            <v>601</v>
          </cell>
          <cell r="D387">
            <v>715539</v>
          </cell>
          <cell r="E387">
            <v>88706.01</v>
          </cell>
        </row>
        <row r="388">
          <cell r="C388">
            <v>602</v>
          </cell>
          <cell r="D388">
            <v>0</v>
          </cell>
          <cell r="E388">
            <v>0</v>
          </cell>
        </row>
        <row r="389">
          <cell r="C389">
            <v>681</v>
          </cell>
          <cell r="D389">
            <v>405450</v>
          </cell>
          <cell r="E389">
            <v>21494.71</v>
          </cell>
        </row>
        <row r="390">
          <cell r="C390">
            <v>682</v>
          </cell>
          <cell r="D390">
            <v>9600</v>
          </cell>
          <cell r="E390">
            <v>787.19</v>
          </cell>
        </row>
        <row r="391">
          <cell r="C391">
            <v>701</v>
          </cell>
          <cell r="D391">
            <v>610860</v>
          </cell>
          <cell r="E391">
            <v>67129.350000000006</v>
          </cell>
        </row>
        <row r="392">
          <cell r="C392">
            <v>703</v>
          </cell>
          <cell r="D392">
            <v>2158930</v>
          </cell>
          <cell r="E392">
            <v>181970.21</v>
          </cell>
        </row>
        <row r="393">
          <cell r="C393">
            <v>781</v>
          </cell>
          <cell r="D393">
            <v>234285</v>
          </cell>
          <cell r="E393">
            <v>10895.3</v>
          </cell>
        </row>
        <row r="394">
          <cell r="C394">
            <v>783</v>
          </cell>
          <cell r="D394">
            <v>2272895</v>
          </cell>
          <cell r="E394">
            <v>59757.2</v>
          </cell>
        </row>
        <row r="395">
          <cell r="C395">
            <v>801</v>
          </cell>
          <cell r="D395">
            <v>1747678</v>
          </cell>
          <cell r="E395">
            <v>210777.93</v>
          </cell>
        </row>
        <row r="396">
          <cell r="C396">
            <v>802</v>
          </cell>
          <cell r="D396">
            <v>464121</v>
          </cell>
          <cell r="E396">
            <v>63500.21</v>
          </cell>
        </row>
        <row r="397">
          <cell r="C397">
            <v>881</v>
          </cell>
          <cell r="D397">
            <v>758704</v>
          </cell>
          <cell r="E397">
            <v>43249.919999999998</v>
          </cell>
        </row>
        <row r="398">
          <cell r="C398">
            <v>882</v>
          </cell>
          <cell r="D398">
            <v>411177</v>
          </cell>
          <cell r="E398">
            <v>29689.63</v>
          </cell>
        </row>
        <row r="399">
          <cell r="C399">
            <v>902</v>
          </cell>
          <cell r="D399">
            <v>344198</v>
          </cell>
          <cell r="E399">
            <v>63843.7</v>
          </cell>
        </row>
        <row r="400">
          <cell r="C400">
            <v>919</v>
          </cell>
          <cell r="D400">
            <v>0</v>
          </cell>
          <cell r="E400">
            <v>0</v>
          </cell>
        </row>
        <row r="401">
          <cell r="C401">
            <v>917</v>
          </cell>
          <cell r="D401">
            <v>10381700</v>
          </cell>
          <cell r="E401">
            <v>201561.68</v>
          </cell>
        </row>
        <row r="402">
          <cell r="C402">
            <v>918</v>
          </cell>
          <cell r="D402">
            <v>0</v>
          </cell>
          <cell r="E402">
            <v>0</v>
          </cell>
        </row>
        <row r="403">
          <cell r="C403">
            <v>926</v>
          </cell>
          <cell r="D403">
            <v>12235831</v>
          </cell>
          <cell r="E403">
            <v>196151.97</v>
          </cell>
        </row>
        <row r="404">
          <cell r="C404">
            <v>927</v>
          </cell>
          <cell r="D404">
            <v>0</v>
          </cell>
          <cell r="E404">
            <v>0</v>
          </cell>
        </row>
        <row r="405">
          <cell r="C405">
            <v>929</v>
          </cell>
          <cell r="D405">
            <v>0</v>
          </cell>
          <cell r="E405">
            <v>0</v>
          </cell>
        </row>
        <row r="406">
          <cell r="C406">
            <v>930</v>
          </cell>
          <cell r="D406">
            <v>7486089</v>
          </cell>
          <cell r="E406">
            <v>445780.04</v>
          </cell>
        </row>
        <row r="407">
          <cell r="C407">
            <v>937</v>
          </cell>
          <cell r="D407">
            <v>2041398</v>
          </cell>
          <cell r="E407">
            <v>27817</v>
          </cell>
        </row>
        <row r="408">
          <cell r="C408">
            <v>938</v>
          </cell>
          <cell r="D408">
            <v>0</v>
          </cell>
          <cell r="E408">
            <v>0</v>
          </cell>
        </row>
        <row r="409">
          <cell r="C409">
            <v>941</v>
          </cell>
          <cell r="D409">
            <v>0</v>
          </cell>
          <cell r="E409">
            <v>0</v>
          </cell>
        </row>
        <row r="410">
          <cell r="C410">
            <v>949</v>
          </cell>
          <cell r="D410">
            <v>0</v>
          </cell>
          <cell r="E410">
            <v>0</v>
          </cell>
        </row>
        <row r="411">
          <cell r="C411">
            <v>946</v>
          </cell>
          <cell r="D411">
            <v>1942500</v>
          </cell>
          <cell r="E411">
            <v>17899.21</v>
          </cell>
        </row>
        <row r="412">
          <cell r="C412">
            <v>950</v>
          </cell>
          <cell r="D412">
            <v>0</v>
          </cell>
          <cell r="E412">
            <v>0</v>
          </cell>
        </row>
        <row r="413">
          <cell r="C413">
            <v>957</v>
          </cell>
          <cell r="D413">
            <v>571200</v>
          </cell>
          <cell r="E413">
            <v>6100.13</v>
          </cell>
        </row>
        <row r="414">
          <cell r="C414">
            <v>107</v>
          </cell>
          <cell r="D414">
            <v>1103250</v>
          </cell>
          <cell r="E414">
            <v>66913.16</v>
          </cell>
        </row>
        <row r="415">
          <cell r="C415">
            <v>958</v>
          </cell>
          <cell r="D415">
            <v>0</v>
          </cell>
          <cell r="E415">
            <v>0</v>
          </cell>
        </row>
        <row r="416">
          <cell r="C416">
            <v>961</v>
          </cell>
          <cell r="D416">
            <v>5460742</v>
          </cell>
          <cell r="E416">
            <v>336573.59</v>
          </cell>
        </row>
        <row r="417">
          <cell r="C417">
            <v>129</v>
          </cell>
          <cell r="D417">
            <v>1124360</v>
          </cell>
          <cell r="E417">
            <v>19866.150000000001</v>
          </cell>
        </row>
        <row r="418">
          <cell r="C418">
            <v>966</v>
          </cell>
          <cell r="D418">
            <v>3763200</v>
          </cell>
          <cell r="E418">
            <v>36984.239999999998</v>
          </cell>
        </row>
        <row r="419">
          <cell r="C419">
            <v>982</v>
          </cell>
          <cell r="D419">
            <v>175264</v>
          </cell>
          <cell r="E419">
            <v>16756</v>
          </cell>
        </row>
        <row r="420">
          <cell r="C420">
            <v>128</v>
          </cell>
          <cell r="D420">
            <v>1416338</v>
          </cell>
          <cell r="E420">
            <v>40177.64</v>
          </cell>
        </row>
        <row r="421">
          <cell r="C421">
            <v>229</v>
          </cell>
          <cell r="D421">
            <v>0</v>
          </cell>
          <cell r="E421">
            <v>0</v>
          </cell>
        </row>
        <row r="422">
          <cell r="C422">
            <v>228</v>
          </cell>
          <cell r="D422">
            <v>0</v>
          </cell>
          <cell r="E422">
            <v>0</v>
          </cell>
        </row>
        <row r="423">
          <cell r="C423">
            <v>102</v>
          </cell>
          <cell r="D423">
            <v>39028145</v>
          </cell>
          <cell r="E423">
            <v>4726164.96</v>
          </cell>
        </row>
        <row r="424">
          <cell r="C424">
            <v>104</v>
          </cell>
          <cell r="D424">
            <v>406048</v>
          </cell>
          <cell r="E424">
            <v>93197.9</v>
          </cell>
        </row>
        <row r="425">
          <cell r="C425">
            <v>105</v>
          </cell>
          <cell r="D425">
            <v>80223</v>
          </cell>
          <cell r="E425">
            <v>11147.33</v>
          </cell>
        </row>
        <row r="426">
          <cell r="C426">
            <v>109</v>
          </cell>
          <cell r="D426">
            <v>0</v>
          </cell>
          <cell r="E426">
            <v>0</v>
          </cell>
        </row>
        <row r="427">
          <cell r="C427">
            <v>110</v>
          </cell>
          <cell r="D427">
            <v>13608624</v>
          </cell>
          <cell r="E427">
            <v>1351067.5</v>
          </cell>
        </row>
        <row r="428">
          <cell r="C428">
            <v>111</v>
          </cell>
          <cell r="D428">
            <v>9331200</v>
          </cell>
          <cell r="E428">
            <v>1072115.71</v>
          </cell>
        </row>
        <row r="429">
          <cell r="C429">
            <v>116</v>
          </cell>
          <cell r="D429">
            <v>6669113</v>
          </cell>
          <cell r="E429">
            <v>587329.30000000005</v>
          </cell>
        </row>
        <row r="430">
          <cell r="C430">
            <v>120</v>
          </cell>
          <cell r="D430">
            <v>1105764</v>
          </cell>
          <cell r="E430">
            <v>104926.91</v>
          </cell>
        </row>
        <row r="431">
          <cell r="C431">
            <v>121</v>
          </cell>
          <cell r="D431">
            <v>2247450</v>
          </cell>
          <cell r="E431">
            <v>178082.75</v>
          </cell>
        </row>
        <row r="432">
          <cell r="C432">
            <v>182</v>
          </cell>
          <cell r="D432">
            <v>27055944</v>
          </cell>
          <cell r="E432">
            <v>1482695.78</v>
          </cell>
        </row>
        <row r="433">
          <cell r="C433">
            <v>184</v>
          </cell>
          <cell r="D433">
            <v>813320</v>
          </cell>
          <cell r="E433">
            <v>148178.23000000001</v>
          </cell>
        </row>
        <row r="434">
          <cell r="C434">
            <v>185</v>
          </cell>
          <cell r="D434">
            <v>200423</v>
          </cell>
          <cell r="E434">
            <v>16823.73</v>
          </cell>
        </row>
        <row r="435">
          <cell r="C435">
            <v>201</v>
          </cell>
          <cell r="D435">
            <v>424146</v>
          </cell>
          <cell r="E435">
            <v>53826.239999999998</v>
          </cell>
        </row>
        <row r="436">
          <cell r="C436">
            <v>202</v>
          </cell>
          <cell r="D436">
            <v>813204</v>
          </cell>
          <cell r="E436">
            <v>98712.47</v>
          </cell>
        </row>
        <row r="437">
          <cell r="C437">
            <v>203</v>
          </cell>
          <cell r="D437">
            <v>3227563</v>
          </cell>
          <cell r="E437">
            <v>268733.15999999997</v>
          </cell>
        </row>
        <row r="438">
          <cell r="C438">
            <v>216</v>
          </cell>
          <cell r="D438">
            <v>4126</v>
          </cell>
          <cell r="E438">
            <v>86.1</v>
          </cell>
        </row>
        <row r="439">
          <cell r="C439">
            <v>211</v>
          </cell>
          <cell r="D439">
            <v>12083695</v>
          </cell>
          <cell r="E439">
            <v>1106770.78</v>
          </cell>
        </row>
        <row r="440">
          <cell r="C440">
            <v>212</v>
          </cell>
          <cell r="D440">
            <v>500182</v>
          </cell>
          <cell r="E440">
            <v>97138.89</v>
          </cell>
        </row>
        <row r="441">
          <cell r="C441">
            <v>220</v>
          </cell>
          <cell r="D441">
            <v>0</v>
          </cell>
          <cell r="E441">
            <v>0</v>
          </cell>
        </row>
        <row r="442">
          <cell r="C442">
            <v>221</v>
          </cell>
          <cell r="D442">
            <v>343350</v>
          </cell>
          <cell r="E442">
            <v>25615.5</v>
          </cell>
        </row>
        <row r="443">
          <cell r="C443">
            <v>272</v>
          </cell>
          <cell r="D443">
            <v>132486</v>
          </cell>
          <cell r="E443">
            <v>17868.11</v>
          </cell>
        </row>
        <row r="444">
          <cell r="C444">
            <v>281</v>
          </cell>
          <cell r="D444">
            <v>258783</v>
          </cell>
          <cell r="E444">
            <v>14101.4</v>
          </cell>
        </row>
        <row r="445">
          <cell r="C445">
            <v>282</v>
          </cell>
          <cell r="D445">
            <v>1092759</v>
          </cell>
          <cell r="E445">
            <v>49908.18</v>
          </cell>
        </row>
        <row r="446">
          <cell r="C446">
            <v>283</v>
          </cell>
          <cell r="D446">
            <v>2219790</v>
          </cell>
          <cell r="E446">
            <v>71890.259999999995</v>
          </cell>
        </row>
        <row r="447">
          <cell r="C447">
            <v>300</v>
          </cell>
          <cell r="D447">
            <v>0</v>
          </cell>
          <cell r="E447">
            <v>0</v>
          </cell>
        </row>
        <row r="448">
          <cell r="C448">
            <v>301</v>
          </cell>
          <cell r="D448">
            <v>71814483</v>
          </cell>
          <cell r="E448">
            <v>9531005.6899999995</v>
          </cell>
        </row>
        <row r="449">
          <cell r="C449">
            <v>302</v>
          </cell>
          <cell r="D449">
            <v>2512095</v>
          </cell>
          <cell r="E449">
            <v>257378.08</v>
          </cell>
        </row>
        <row r="450">
          <cell r="C450">
            <v>310</v>
          </cell>
          <cell r="D450">
            <v>0</v>
          </cell>
          <cell r="E450">
            <v>0</v>
          </cell>
        </row>
        <row r="451">
          <cell r="C451">
            <v>312</v>
          </cell>
          <cell r="D451">
            <v>54617</v>
          </cell>
          <cell r="E451">
            <v>11957.07</v>
          </cell>
        </row>
        <row r="452">
          <cell r="C452">
            <v>318</v>
          </cell>
          <cell r="D452">
            <v>3767638</v>
          </cell>
          <cell r="E452">
            <v>210585.07</v>
          </cell>
        </row>
        <row r="453">
          <cell r="C453">
            <v>319</v>
          </cell>
          <cell r="D453">
            <v>4672567</v>
          </cell>
          <cell r="E453">
            <v>520155.39</v>
          </cell>
        </row>
        <row r="454">
          <cell r="C454">
            <v>372</v>
          </cell>
          <cell r="D454">
            <v>11572</v>
          </cell>
          <cell r="E454">
            <v>1694.55</v>
          </cell>
        </row>
        <row r="455">
          <cell r="C455">
            <v>878</v>
          </cell>
          <cell r="D455">
            <v>6873653</v>
          </cell>
          <cell r="E455">
            <v>588638.52</v>
          </cell>
        </row>
        <row r="456">
          <cell r="C456">
            <v>381</v>
          </cell>
          <cell r="D456">
            <v>38532562</v>
          </cell>
          <cell r="E456">
            <v>2601622.7999999998</v>
          </cell>
        </row>
        <row r="457">
          <cell r="C457">
            <v>382</v>
          </cell>
          <cell r="D457">
            <v>1484190</v>
          </cell>
          <cell r="E457">
            <v>61006.879999999997</v>
          </cell>
        </row>
        <row r="458">
          <cell r="C458">
            <v>402</v>
          </cell>
          <cell r="D458">
            <v>1364489</v>
          </cell>
          <cell r="E458">
            <v>143362.34</v>
          </cell>
        </row>
        <row r="459">
          <cell r="C459">
            <v>409</v>
          </cell>
          <cell r="D459">
            <v>0</v>
          </cell>
          <cell r="E459">
            <v>0</v>
          </cell>
        </row>
        <row r="460">
          <cell r="C460">
            <v>412</v>
          </cell>
          <cell r="D460">
            <v>145622</v>
          </cell>
          <cell r="E460">
            <v>14762.65</v>
          </cell>
        </row>
        <row r="461">
          <cell r="C461">
            <v>416</v>
          </cell>
          <cell r="D461">
            <v>37816</v>
          </cell>
          <cell r="E461">
            <v>5286.68</v>
          </cell>
        </row>
        <row r="462">
          <cell r="C462">
            <v>472</v>
          </cell>
          <cell r="D462">
            <v>174942</v>
          </cell>
          <cell r="E462">
            <v>7843.16</v>
          </cell>
        </row>
        <row r="463">
          <cell r="C463">
            <v>482</v>
          </cell>
          <cell r="D463">
            <v>720557</v>
          </cell>
          <cell r="E463">
            <v>29393.63</v>
          </cell>
        </row>
        <row r="464">
          <cell r="C464">
            <v>501</v>
          </cell>
          <cell r="D464">
            <v>1767262</v>
          </cell>
          <cell r="E464">
            <v>212466.94</v>
          </cell>
        </row>
        <row r="465">
          <cell r="C465">
            <v>503</v>
          </cell>
          <cell r="D465">
            <v>16069100</v>
          </cell>
          <cell r="E465">
            <v>1330940.07</v>
          </cell>
        </row>
        <row r="466">
          <cell r="C466">
            <v>512</v>
          </cell>
          <cell r="D466">
            <v>71137</v>
          </cell>
          <cell r="E466">
            <v>7659.19</v>
          </cell>
        </row>
        <row r="467">
          <cell r="C467">
            <v>516</v>
          </cell>
          <cell r="D467">
            <v>20387463</v>
          </cell>
          <cell r="E467">
            <v>2083925.46</v>
          </cell>
        </row>
        <row r="468">
          <cell r="C468">
            <v>572</v>
          </cell>
          <cell r="D468">
            <v>9898</v>
          </cell>
          <cell r="E468">
            <v>462.02</v>
          </cell>
        </row>
        <row r="469">
          <cell r="C469">
            <v>581</v>
          </cell>
          <cell r="D469">
            <v>768539</v>
          </cell>
          <cell r="E469">
            <v>42838.25</v>
          </cell>
        </row>
        <row r="470">
          <cell r="C470">
            <v>583</v>
          </cell>
          <cell r="D470">
            <v>12584370</v>
          </cell>
          <cell r="E470">
            <v>306967.87</v>
          </cell>
        </row>
        <row r="471">
          <cell r="C471">
            <v>601</v>
          </cell>
          <cell r="D471">
            <v>880597</v>
          </cell>
          <cell r="E471">
            <v>109319.62</v>
          </cell>
        </row>
        <row r="472">
          <cell r="C472">
            <v>602</v>
          </cell>
          <cell r="D472">
            <v>0</v>
          </cell>
          <cell r="E472">
            <v>0</v>
          </cell>
        </row>
        <row r="473">
          <cell r="C473">
            <v>681</v>
          </cell>
          <cell r="D473">
            <v>507314</v>
          </cell>
          <cell r="E473">
            <v>28989</v>
          </cell>
        </row>
        <row r="474">
          <cell r="C474">
            <v>682</v>
          </cell>
          <cell r="D474">
            <v>9900</v>
          </cell>
          <cell r="E474">
            <v>1091.1199999999999</v>
          </cell>
        </row>
        <row r="475">
          <cell r="C475">
            <v>701</v>
          </cell>
          <cell r="D475">
            <v>633159</v>
          </cell>
          <cell r="E475">
            <v>72465.31</v>
          </cell>
        </row>
        <row r="476">
          <cell r="C476">
            <v>703</v>
          </cell>
          <cell r="D476">
            <v>2401660</v>
          </cell>
          <cell r="E476">
            <v>204891.55</v>
          </cell>
        </row>
        <row r="477">
          <cell r="C477">
            <v>781</v>
          </cell>
          <cell r="D477">
            <v>236046</v>
          </cell>
          <cell r="E477">
            <v>12431.56</v>
          </cell>
        </row>
        <row r="478">
          <cell r="C478">
            <v>783</v>
          </cell>
          <cell r="D478">
            <v>2634950</v>
          </cell>
          <cell r="E478">
            <v>74695.429999999993</v>
          </cell>
        </row>
        <row r="479">
          <cell r="C479">
            <v>801</v>
          </cell>
          <cell r="D479">
            <v>1983587</v>
          </cell>
          <cell r="E479">
            <v>242182.76</v>
          </cell>
        </row>
        <row r="480">
          <cell r="C480">
            <v>802</v>
          </cell>
          <cell r="D480">
            <v>535164</v>
          </cell>
          <cell r="E480">
            <v>73520.22</v>
          </cell>
        </row>
        <row r="481">
          <cell r="C481">
            <v>881</v>
          </cell>
          <cell r="D481">
            <v>888197</v>
          </cell>
          <cell r="E481">
            <v>52143.76</v>
          </cell>
        </row>
        <row r="482">
          <cell r="C482">
            <v>882</v>
          </cell>
          <cell r="D482">
            <v>411033</v>
          </cell>
          <cell r="E482">
            <v>30820.99</v>
          </cell>
        </row>
        <row r="483">
          <cell r="C483">
            <v>902</v>
          </cell>
          <cell r="D483">
            <v>354342</v>
          </cell>
          <cell r="E483">
            <v>66981.33</v>
          </cell>
        </row>
        <row r="484">
          <cell r="C484">
            <v>919</v>
          </cell>
          <cell r="D484">
            <v>0</v>
          </cell>
          <cell r="E484">
            <v>0</v>
          </cell>
        </row>
        <row r="485">
          <cell r="C485">
            <v>917</v>
          </cell>
          <cell r="D485">
            <v>12835412</v>
          </cell>
          <cell r="E485">
            <v>313907.38</v>
          </cell>
        </row>
        <row r="486">
          <cell r="C486">
            <v>918</v>
          </cell>
          <cell r="D486">
            <v>0</v>
          </cell>
          <cell r="E486">
            <v>0</v>
          </cell>
        </row>
        <row r="487">
          <cell r="C487">
            <v>926</v>
          </cell>
          <cell r="D487">
            <v>13680732</v>
          </cell>
          <cell r="E487">
            <v>253794.79</v>
          </cell>
        </row>
        <row r="488">
          <cell r="C488">
            <v>927</v>
          </cell>
          <cell r="D488">
            <v>0</v>
          </cell>
          <cell r="E488">
            <v>0</v>
          </cell>
        </row>
        <row r="489">
          <cell r="C489">
            <v>929</v>
          </cell>
          <cell r="D489">
            <v>0</v>
          </cell>
          <cell r="E489">
            <v>0</v>
          </cell>
        </row>
        <row r="490">
          <cell r="C490">
            <v>930</v>
          </cell>
          <cell r="D490">
            <v>4462130</v>
          </cell>
          <cell r="E490">
            <v>372414.33</v>
          </cell>
        </row>
        <row r="491">
          <cell r="C491">
            <v>937</v>
          </cell>
          <cell r="D491">
            <v>6579891</v>
          </cell>
          <cell r="E491">
            <v>104616.87</v>
          </cell>
        </row>
        <row r="492">
          <cell r="C492">
            <v>938</v>
          </cell>
          <cell r="D492">
            <v>0</v>
          </cell>
          <cell r="E492">
            <v>0</v>
          </cell>
        </row>
        <row r="493">
          <cell r="C493">
            <v>941</v>
          </cell>
          <cell r="D493">
            <v>0</v>
          </cell>
          <cell r="E493">
            <v>0</v>
          </cell>
        </row>
        <row r="494">
          <cell r="C494">
            <v>949</v>
          </cell>
          <cell r="D494">
            <v>0</v>
          </cell>
          <cell r="E494">
            <v>0</v>
          </cell>
        </row>
        <row r="495">
          <cell r="C495">
            <v>946</v>
          </cell>
          <cell r="D495">
            <v>2177700</v>
          </cell>
          <cell r="E495">
            <v>24329.65</v>
          </cell>
        </row>
        <row r="496">
          <cell r="C496">
            <v>950</v>
          </cell>
          <cell r="D496">
            <v>0</v>
          </cell>
          <cell r="E496">
            <v>0</v>
          </cell>
        </row>
        <row r="497">
          <cell r="C497">
            <v>957</v>
          </cell>
          <cell r="D497">
            <v>640500</v>
          </cell>
          <cell r="E497">
            <v>7427.07</v>
          </cell>
        </row>
        <row r="498">
          <cell r="C498">
            <v>107</v>
          </cell>
          <cell r="D498">
            <v>19573280</v>
          </cell>
          <cell r="E498">
            <v>1012244.43</v>
          </cell>
        </row>
        <row r="499">
          <cell r="C499">
            <v>958</v>
          </cell>
          <cell r="D499">
            <v>0</v>
          </cell>
          <cell r="E499">
            <v>0</v>
          </cell>
        </row>
        <row r="500">
          <cell r="C500">
            <v>961</v>
          </cell>
          <cell r="D500">
            <v>3364073</v>
          </cell>
          <cell r="E500">
            <v>380922.59</v>
          </cell>
        </row>
        <row r="501">
          <cell r="C501">
            <v>129</v>
          </cell>
          <cell r="D501">
            <v>1199820</v>
          </cell>
          <cell r="E501">
            <v>33613.910000000003</v>
          </cell>
        </row>
        <row r="502">
          <cell r="C502">
            <v>966</v>
          </cell>
          <cell r="D502">
            <v>3795000</v>
          </cell>
          <cell r="E502">
            <v>38290.68</v>
          </cell>
        </row>
        <row r="503">
          <cell r="C503">
            <v>982</v>
          </cell>
          <cell r="D503">
            <v>179335</v>
          </cell>
          <cell r="E503">
            <v>17853.2</v>
          </cell>
        </row>
        <row r="504">
          <cell r="C504">
            <v>128</v>
          </cell>
          <cell r="D504">
            <v>1518498</v>
          </cell>
          <cell r="E504">
            <v>56509.58</v>
          </cell>
        </row>
        <row r="505">
          <cell r="C505">
            <v>229</v>
          </cell>
          <cell r="D505">
            <v>0</v>
          </cell>
          <cell r="E505">
            <v>0</v>
          </cell>
        </row>
        <row r="506">
          <cell r="C506">
            <v>228</v>
          </cell>
          <cell r="D506">
            <v>0</v>
          </cell>
          <cell r="E506">
            <v>0</v>
          </cell>
        </row>
        <row r="507">
          <cell r="C507">
            <v>102</v>
          </cell>
          <cell r="D507">
            <v>43067130</v>
          </cell>
          <cell r="E507">
            <v>7369507.8499999996</v>
          </cell>
        </row>
        <row r="508">
          <cell r="C508">
            <v>104</v>
          </cell>
          <cell r="D508">
            <v>434254</v>
          </cell>
          <cell r="E508">
            <v>95281.76</v>
          </cell>
        </row>
        <row r="509">
          <cell r="C509">
            <v>105</v>
          </cell>
          <cell r="D509">
            <v>80212</v>
          </cell>
          <cell r="E509">
            <v>14071.58</v>
          </cell>
        </row>
        <row r="510">
          <cell r="C510">
            <v>109</v>
          </cell>
          <cell r="D510">
            <v>0</v>
          </cell>
          <cell r="E510">
            <v>0</v>
          </cell>
        </row>
        <row r="511">
          <cell r="C511">
            <v>110</v>
          </cell>
          <cell r="D511">
            <v>14293243</v>
          </cell>
          <cell r="E511">
            <v>1594231.72</v>
          </cell>
        </row>
        <row r="512">
          <cell r="C512">
            <v>111</v>
          </cell>
          <cell r="D512">
            <v>9352800</v>
          </cell>
          <cell r="E512">
            <v>995007.6</v>
          </cell>
        </row>
        <row r="513">
          <cell r="C513">
            <v>116</v>
          </cell>
          <cell r="D513">
            <v>8238261</v>
          </cell>
          <cell r="E513">
            <v>-11299.74</v>
          </cell>
        </row>
        <row r="514">
          <cell r="C514">
            <v>120</v>
          </cell>
          <cell r="D514">
            <v>1248661</v>
          </cell>
          <cell r="E514">
            <v>183966.71</v>
          </cell>
        </row>
        <row r="515">
          <cell r="C515">
            <v>121</v>
          </cell>
          <cell r="D515">
            <v>1921000</v>
          </cell>
          <cell r="E515">
            <v>229391.84</v>
          </cell>
        </row>
        <row r="516">
          <cell r="C516">
            <v>182</v>
          </cell>
          <cell r="D516">
            <v>30881291</v>
          </cell>
          <cell r="E516">
            <v>1863899.48</v>
          </cell>
        </row>
        <row r="517">
          <cell r="C517">
            <v>184</v>
          </cell>
          <cell r="D517">
            <v>872279</v>
          </cell>
          <cell r="E517">
            <v>147447.85</v>
          </cell>
        </row>
        <row r="518">
          <cell r="C518">
            <v>185</v>
          </cell>
          <cell r="D518">
            <v>200423</v>
          </cell>
          <cell r="E518">
            <v>16759.04</v>
          </cell>
        </row>
        <row r="519">
          <cell r="C519">
            <v>201</v>
          </cell>
          <cell r="D519">
            <v>454769</v>
          </cell>
          <cell r="E519">
            <v>80695.02</v>
          </cell>
        </row>
        <row r="520">
          <cell r="C520">
            <v>202</v>
          </cell>
          <cell r="D520">
            <v>983751</v>
          </cell>
          <cell r="E520">
            <v>168611.87</v>
          </cell>
        </row>
        <row r="521">
          <cell r="C521">
            <v>203</v>
          </cell>
          <cell r="D521">
            <v>3282877</v>
          </cell>
          <cell r="E521">
            <v>403869.4</v>
          </cell>
        </row>
        <row r="522">
          <cell r="C522">
            <v>216</v>
          </cell>
          <cell r="D522">
            <v>0</v>
          </cell>
          <cell r="E522">
            <v>0</v>
          </cell>
        </row>
        <row r="523">
          <cell r="C523">
            <v>211</v>
          </cell>
          <cell r="D523">
            <v>11879884</v>
          </cell>
          <cell r="E523">
            <v>1222762.6599999999</v>
          </cell>
        </row>
        <row r="524">
          <cell r="C524">
            <v>212</v>
          </cell>
          <cell r="D524">
            <v>470174</v>
          </cell>
          <cell r="E524">
            <v>112318.23</v>
          </cell>
        </row>
        <row r="525">
          <cell r="C525">
            <v>220</v>
          </cell>
          <cell r="D525">
            <v>0</v>
          </cell>
          <cell r="E525">
            <v>0</v>
          </cell>
        </row>
        <row r="526">
          <cell r="C526">
            <v>221</v>
          </cell>
          <cell r="D526">
            <v>388150</v>
          </cell>
          <cell r="E526">
            <v>48036.52</v>
          </cell>
        </row>
        <row r="527">
          <cell r="C527">
            <v>272</v>
          </cell>
          <cell r="D527">
            <v>123279</v>
          </cell>
          <cell r="E527">
            <v>17545.990000000002</v>
          </cell>
        </row>
        <row r="528">
          <cell r="C528">
            <v>281</v>
          </cell>
          <cell r="D528">
            <v>342569</v>
          </cell>
          <cell r="E528">
            <v>23298.38</v>
          </cell>
        </row>
        <row r="529">
          <cell r="C529">
            <v>282</v>
          </cell>
          <cell r="D529">
            <v>1198074</v>
          </cell>
          <cell r="E529">
            <v>62846.29</v>
          </cell>
        </row>
        <row r="530">
          <cell r="C530">
            <v>283</v>
          </cell>
          <cell r="D530">
            <v>2533925</v>
          </cell>
          <cell r="E530">
            <v>88970.35</v>
          </cell>
        </row>
        <row r="531">
          <cell r="C531">
            <v>300</v>
          </cell>
          <cell r="D531">
            <v>0</v>
          </cell>
          <cell r="E531">
            <v>0</v>
          </cell>
        </row>
        <row r="532">
          <cell r="C532">
            <v>301</v>
          </cell>
          <cell r="D532">
            <v>99699586</v>
          </cell>
          <cell r="E532">
            <v>17499233.370000001</v>
          </cell>
        </row>
        <row r="533">
          <cell r="C533">
            <v>302</v>
          </cell>
          <cell r="D533">
            <v>3256972</v>
          </cell>
          <cell r="E533">
            <v>517703.42</v>
          </cell>
        </row>
        <row r="534">
          <cell r="C534">
            <v>310</v>
          </cell>
          <cell r="D534">
            <v>0</v>
          </cell>
          <cell r="E534">
            <v>0</v>
          </cell>
        </row>
        <row r="535">
          <cell r="C535">
            <v>312</v>
          </cell>
          <cell r="D535">
            <v>51206</v>
          </cell>
          <cell r="E535">
            <v>13716.15</v>
          </cell>
        </row>
        <row r="536">
          <cell r="C536">
            <v>318</v>
          </cell>
          <cell r="D536">
            <v>5209513</v>
          </cell>
          <cell r="E536">
            <v>365444.17</v>
          </cell>
        </row>
        <row r="537">
          <cell r="C537">
            <v>319</v>
          </cell>
          <cell r="D537">
            <v>6624017</v>
          </cell>
          <cell r="E537">
            <v>1082775.31</v>
          </cell>
        </row>
        <row r="538">
          <cell r="C538">
            <v>372</v>
          </cell>
          <cell r="D538">
            <v>10932</v>
          </cell>
          <cell r="E538">
            <v>1687.97</v>
          </cell>
        </row>
        <row r="539">
          <cell r="C539">
            <v>878</v>
          </cell>
          <cell r="D539">
            <v>7390510</v>
          </cell>
          <cell r="E539">
            <v>710009.85</v>
          </cell>
        </row>
        <row r="540">
          <cell r="C540">
            <v>381</v>
          </cell>
          <cell r="D540">
            <v>52767136</v>
          </cell>
          <cell r="E540">
            <v>3679824.92</v>
          </cell>
        </row>
        <row r="541">
          <cell r="C541">
            <v>382</v>
          </cell>
          <cell r="D541">
            <v>1687970</v>
          </cell>
          <cell r="E541">
            <v>74440.960000000006</v>
          </cell>
        </row>
        <row r="542">
          <cell r="C542">
            <v>402</v>
          </cell>
          <cell r="D542">
            <v>1559918</v>
          </cell>
          <cell r="E542">
            <v>281775.93</v>
          </cell>
        </row>
        <row r="543">
          <cell r="C543">
            <v>409</v>
          </cell>
          <cell r="D543">
            <v>0</v>
          </cell>
          <cell r="E543">
            <v>0</v>
          </cell>
        </row>
        <row r="544">
          <cell r="C544">
            <v>412</v>
          </cell>
          <cell r="D544">
            <v>140075</v>
          </cell>
          <cell r="E544">
            <v>18970.79</v>
          </cell>
        </row>
        <row r="545">
          <cell r="C545">
            <v>416</v>
          </cell>
          <cell r="D545">
            <v>0</v>
          </cell>
          <cell r="E545">
            <v>0</v>
          </cell>
        </row>
        <row r="546">
          <cell r="C546">
            <v>472</v>
          </cell>
          <cell r="D546">
            <v>152497</v>
          </cell>
          <cell r="E546">
            <v>6941.45</v>
          </cell>
        </row>
        <row r="547">
          <cell r="C547">
            <v>482</v>
          </cell>
          <cell r="D547">
            <v>1012090</v>
          </cell>
          <cell r="E547">
            <v>73325.69</v>
          </cell>
        </row>
        <row r="548">
          <cell r="C548">
            <v>501</v>
          </cell>
          <cell r="D548">
            <v>1844503</v>
          </cell>
          <cell r="E548">
            <v>311319.38</v>
          </cell>
        </row>
        <row r="549">
          <cell r="C549">
            <v>503</v>
          </cell>
          <cell r="D549">
            <v>17771465</v>
          </cell>
          <cell r="E549">
            <v>2212376.6</v>
          </cell>
        </row>
        <row r="550">
          <cell r="C550">
            <v>512</v>
          </cell>
          <cell r="D550">
            <v>41310</v>
          </cell>
          <cell r="E550">
            <v>5377.82</v>
          </cell>
        </row>
        <row r="551">
          <cell r="C551">
            <v>516</v>
          </cell>
          <cell r="D551">
            <v>24934219</v>
          </cell>
          <cell r="E551">
            <v>3075517.24</v>
          </cell>
        </row>
        <row r="552">
          <cell r="C552">
            <v>572</v>
          </cell>
          <cell r="D552">
            <v>9898</v>
          </cell>
          <cell r="E552">
            <v>457.97</v>
          </cell>
        </row>
        <row r="553">
          <cell r="C553">
            <v>581</v>
          </cell>
          <cell r="D553">
            <v>842375</v>
          </cell>
          <cell r="E553">
            <v>54176.35</v>
          </cell>
        </row>
        <row r="554">
          <cell r="C554">
            <v>583</v>
          </cell>
          <cell r="D554">
            <v>13285865</v>
          </cell>
          <cell r="E554">
            <v>380545.12</v>
          </cell>
        </row>
        <row r="555">
          <cell r="C555">
            <v>601</v>
          </cell>
          <cell r="D555">
            <v>1230587</v>
          </cell>
          <cell r="E555">
            <v>211932.39</v>
          </cell>
        </row>
        <row r="556">
          <cell r="C556">
            <v>602</v>
          </cell>
          <cell r="D556">
            <v>138600</v>
          </cell>
          <cell r="E556">
            <v>22401.5</v>
          </cell>
        </row>
        <row r="557">
          <cell r="C557">
            <v>681</v>
          </cell>
          <cell r="D557">
            <v>699035</v>
          </cell>
          <cell r="E557">
            <v>48216.42</v>
          </cell>
        </row>
        <row r="558">
          <cell r="C558">
            <v>682</v>
          </cell>
          <cell r="D558">
            <v>6600</v>
          </cell>
          <cell r="E558">
            <v>1064.71</v>
          </cell>
        </row>
        <row r="559">
          <cell r="C559">
            <v>701</v>
          </cell>
          <cell r="D559">
            <v>780443</v>
          </cell>
          <cell r="E559">
            <v>129761.69</v>
          </cell>
        </row>
        <row r="560">
          <cell r="C560">
            <v>703</v>
          </cell>
          <cell r="D560">
            <v>2163710</v>
          </cell>
          <cell r="E560">
            <v>292085.18</v>
          </cell>
        </row>
        <row r="561">
          <cell r="C561">
            <v>781</v>
          </cell>
          <cell r="D561">
            <v>266551</v>
          </cell>
          <cell r="E561">
            <v>16922.400000000001</v>
          </cell>
        </row>
        <row r="562">
          <cell r="C562">
            <v>783</v>
          </cell>
          <cell r="D562">
            <v>2603530</v>
          </cell>
          <cell r="E562">
            <v>91067.72</v>
          </cell>
        </row>
        <row r="563">
          <cell r="C563">
            <v>801</v>
          </cell>
          <cell r="D563">
            <v>2338956</v>
          </cell>
          <cell r="E563">
            <v>385861.6</v>
          </cell>
        </row>
        <row r="564">
          <cell r="C564">
            <v>802</v>
          </cell>
          <cell r="D564">
            <v>470359</v>
          </cell>
          <cell r="E564">
            <v>90074.48</v>
          </cell>
        </row>
        <row r="565">
          <cell r="C565">
            <v>881</v>
          </cell>
          <cell r="D565">
            <v>1038495</v>
          </cell>
          <cell r="E565">
            <v>65970.47</v>
          </cell>
        </row>
        <row r="566">
          <cell r="C566">
            <v>882</v>
          </cell>
          <cell r="D566">
            <v>410817</v>
          </cell>
          <cell r="E566">
            <v>35953.06</v>
          </cell>
        </row>
        <row r="567">
          <cell r="C567">
            <v>902</v>
          </cell>
          <cell r="D567">
            <v>378159</v>
          </cell>
          <cell r="E567">
            <v>89865.58</v>
          </cell>
        </row>
        <row r="568">
          <cell r="C568">
            <v>919</v>
          </cell>
          <cell r="D568">
            <v>0</v>
          </cell>
          <cell r="E568">
            <v>0</v>
          </cell>
        </row>
        <row r="569">
          <cell r="C569">
            <v>917</v>
          </cell>
          <cell r="D569">
            <v>14171000</v>
          </cell>
          <cell r="E569">
            <v>398929.03</v>
          </cell>
        </row>
        <row r="570">
          <cell r="C570">
            <v>918</v>
          </cell>
          <cell r="D570">
            <v>0</v>
          </cell>
          <cell r="E570">
            <v>0</v>
          </cell>
        </row>
        <row r="571">
          <cell r="C571">
            <v>926</v>
          </cell>
          <cell r="D571">
            <v>12343322</v>
          </cell>
          <cell r="E571">
            <v>279536.21000000002</v>
          </cell>
        </row>
        <row r="572">
          <cell r="C572">
            <v>927</v>
          </cell>
          <cell r="D572">
            <v>0</v>
          </cell>
          <cell r="E572">
            <v>0</v>
          </cell>
        </row>
        <row r="573">
          <cell r="C573">
            <v>929</v>
          </cell>
          <cell r="D573">
            <v>0</v>
          </cell>
          <cell r="E573">
            <v>0</v>
          </cell>
        </row>
        <row r="574">
          <cell r="C574">
            <v>930</v>
          </cell>
          <cell r="D574">
            <v>3960909</v>
          </cell>
          <cell r="E574">
            <v>374998.37</v>
          </cell>
        </row>
        <row r="575">
          <cell r="C575">
            <v>937</v>
          </cell>
          <cell r="D575">
            <v>5947061</v>
          </cell>
          <cell r="E575">
            <v>105363.28</v>
          </cell>
        </row>
        <row r="576">
          <cell r="C576">
            <v>938</v>
          </cell>
          <cell r="D576">
            <v>0</v>
          </cell>
          <cell r="E576">
            <v>0</v>
          </cell>
        </row>
        <row r="577">
          <cell r="C577">
            <v>941</v>
          </cell>
          <cell r="D577">
            <v>0</v>
          </cell>
          <cell r="E577">
            <v>0</v>
          </cell>
        </row>
        <row r="578">
          <cell r="C578">
            <v>949</v>
          </cell>
          <cell r="D578">
            <v>0</v>
          </cell>
          <cell r="E578">
            <v>0</v>
          </cell>
        </row>
        <row r="579">
          <cell r="C579">
            <v>946</v>
          </cell>
          <cell r="D579">
            <v>2018100</v>
          </cell>
          <cell r="E579">
            <v>24429.33</v>
          </cell>
        </row>
        <row r="580">
          <cell r="C580">
            <v>950</v>
          </cell>
          <cell r="D580">
            <v>0</v>
          </cell>
          <cell r="E580">
            <v>0</v>
          </cell>
        </row>
        <row r="581">
          <cell r="C581">
            <v>957</v>
          </cell>
          <cell r="D581">
            <v>556500</v>
          </cell>
          <cell r="E581">
            <v>6724.33</v>
          </cell>
        </row>
        <row r="582">
          <cell r="C582">
            <v>107</v>
          </cell>
          <cell r="D582">
            <v>25519740</v>
          </cell>
          <cell r="E582">
            <v>1698119.71</v>
          </cell>
        </row>
        <row r="583">
          <cell r="C583">
            <v>958</v>
          </cell>
          <cell r="D583">
            <v>0</v>
          </cell>
          <cell r="E583">
            <v>0</v>
          </cell>
        </row>
        <row r="584">
          <cell r="C584">
            <v>961</v>
          </cell>
          <cell r="D584">
            <v>2544912</v>
          </cell>
          <cell r="E584">
            <v>458129.58</v>
          </cell>
        </row>
        <row r="585">
          <cell r="C585">
            <v>129</v>
          </cell>
          <cell r="D585">
            <v>2179590</v>
          </cell>
          <cell r="E585">
            <v>65362.11</v>
          </cell>
        </row>
        <row r="586">
          <cell r="C586">
            <v>966</v>
          </cell>
          <cell r="D586">
            <v>3227700</v>
          </cell>
          <cell r="E586">
            <v>34456.01</v>
          </cell>
        </row>
        <row r="587">
          <cell r="C587">
            <v>982</v>
          </cell>
          <cell r="D587">
            <v>195606</v>
          </cell>
          <cell r="E587">
            <v>20450.080000000002</v>
          </cell>
        </row>
        <row r="588">
          <cell r="C588">
            <v>128</v>
          </cell>
          <cell r="D588">
            <v>1525990</v>
          </cell>
          <cell r="E588">
            <v>85146.05</v>
          </cell>
        </row>
        <row r="589">
          <cell r="C589">
            <v>229</v>
          </cell>
          <cell r="D589">
            <v>0</v>
          </cell>
          <cell r="E589">
            <v>0</v>
          </cell>
        </row>
        <row r="590">
          <cell r="C590">
            <v>228</v>
          </cell>
          <cell r="D590">
            <v>0</v>
          </cell>
          <cell r="E590">
            <v>0</v>
          </cell>
        </row>
        <row r="591">
          <cell r="C591">
            <v>102</v>
          </cell>
          <cell r="D591">
            <v>45487319</v>
          </cell>
          <cell r="E591">
            <v>7836230.71</v>
          </cell>
        </row>
        <row r="592">
          <cell r="C592">
            <v>104</v>
          </cell>
          <cell r="D592">
            <v>486781</v>
          </cell>
          <cell r="E592">
            <v>115181.8</v>
          </cell>
        </row>
        <row r="593">
          <cell r="C593">
            <v>105</v>
          </cell>
          <cell r="D593">
            <v>80587</v>
          </cell>
          <cell r="E593">
            <v>14189.02</v>
          </cell>
        </row>
        <row r="594">
          <cell r="C594">
            <v>109</v>
          </cell>
          <cell r="D594">
            <v>0</v>
          </cell>
          <cell r="E594">
            <v>0</v>
          </cell>
        </row>
        <row r="595">
          <cell r="C595">
            <v>110</v>
          </cell>
          <cell r="D595">
            <v>13882070</v>
          </cell>
          <cell r="E595">
            <v>1829700.21</v>
          </cell>
        </row>
        <row r="596">
          <cell r="C596">
            <v>111</v>
          </cell>
          <cell r="D596">
            <v>10291200</v>
          </cell>
          <cell r="E596">
            <v>1238562.6200000001</v>
          </cell>
        </row>
        <row r="597">
          <cell r="C597">
            <v>116</v>
          </cell>
          <cell r="D597">
            <v>7701190</v>
          </cell>
          <cell r="E597">
            <v>37356.269999999997</v>
          </cell>
        </row>
        <row r="598">
          <cell r="C598">
            <v>120</v>
          </cell>
          <cell r="D598">
            <v>1357260</v>
          </cell>
          <cell r="E598">
            <v>205693.15</v>
          </cell>
        </row>
        <row r="599">
          <cell r="C599">
            <v>121</v>
          </cell>
          <cell r="D599">
            <v>2347050</v>
          </cell>
          <cell r="E599">
            <v>286893.49</v>
          </cell>
        </row>
        <row r="600">
          <cell r="C600">
            <v>182</v>
          </cell>
          <cell r="D600">
            <v>32261451</v>
          </cell>
          <cell r="E600">
            <v>1915576.68</v>
          </cell>
        </row>
        <row r="601">
          <cell r="C601">
            <v>184</v>
          </cell>
          <cell r="D601">
            <v>973512</v>
          </cell>
          <cell r="E601">
            <v>148438.16</v>
          </cell>
        </row>
        <row r="602">
          <cell r="C602">
            <v>185</v>
          </cell>
          <cell r="D602">
            <v>200003</v>
          </cell>
          <cell r="E602">
            <v>16626.310000000001</v>
          </cell>
        </row>
        <row r="603">
          <cell r="C603">
            <v>201</v>
          </cell>
          <cell r="D603">
            <v>477735</v>
          </cell>
          <cell r="E603">
            <v>85207.03</v>
          </cell>
        </row>
        <row r="604">
          <cell r="C604">
            <v>202</v>
          </cell>
          <cell r="D604">
            <v>1322649</v>
          </cell>
          <cell r="E604">
            <v>226460.52</v>
          </cell>
        </row>
        <row r="605">
          <cell r="C605">
            <v>203</v>
          </cell>
          <cell r="D605">
            <v>3469321</v>
          </cell>
          <cell r="E605">
            <v>436995.68</v>
          </cell>
        </row>
        <row r="606">
          <cell r="C606">
            <v>216</v>
          </cell>
          <cell r="D606">
            <v>0</v>
          </cell>
          <cell r="E606">
            <v>0</v>
          </cell>
        </row>
        <row r="607">
          <cell r="C607">
            <v>211</v>
          </cell>
          <cell r="D607">
            <v>11583323</v>
          </cell>
          <cell r="E607">
            <v>1395067.8</v>
          </cell>
        </row>
        <row r="608">
          <cell r="C608">
            <v>212</v>
          </cell>
          <cell r="D608">
            <v>487292</v>
          </cell>
          <cell r="E608">
            <v>114847.09</v>
          </cell>
        </row>
        <row r="609">
          <cell r="C609">
            <v>220</v>
          </cell>
          <cell r="D609">
            <v>0</v>
          </cell>
          <cell r="E609">
            <v>0</v>
          </cell>
        </row>
        <row r="610">
          <cell r="C610">
            <v>221</v>
          </cell>
          <cell r="D610">
            <v>379050</v>
          </cell>
          <cell r="E610">
            <v>46041.64</v>
          </cell>
        </row>
        <row r="611">
          <cell r="C611">
            <v>272</v>
          </cell>
          <cell r="D611">
            <v>127450</v>
          </cell>
          <cell r="E611">
            <v>17518.16</v>
          </cell>
        </row>
        <row r="612">
          <cell r="C612">
            <v>281</v>
          </cell>
          <cell r="D612">
            <v>413962</v>
          </cell>
          <cell r="E612">
            <v>27603.83</v>
          </cell>
        </row>
        <row r="613">
          <cell r="C613">
            <v>282</v>
          </cell>
          <cell r="D613">
            <v>1210553</v>
          </cell>
          <cell r="E613">
            <v>63506.71</v>
          </cell>
        </row>
        <row r="614">
          <cell r="C614">
            <v>283</v>
          </cell>
          <cell r="D614">
            <v>2630640</v>
          </cell>
          <cell r="E614">
            <v>92613.58</v>
          </cell>
        </row>
        <row r="615">
          <cell r="C615">
            <v>300</v>
          </cell>
          <cell r="D615">
            <v>0</v>
          </cell>
          <cell r="E615">
            <v>0</v>
          </cell>
        </row>
        <row r="616">
          <cell r="C616">
            <v>301</v>
          </cell>
          <cell r="D616">
            <v>115947664</v>
          </cell>
          <cell r="E616">
            <v>20304506.760000002</v>
          </cell>
        </row>
        <row r="617">
          <cell r="C617">
            <v>302</v>
          </cell>
          <cell r="D617">
            <v>3109339</v>
          </cell>
          <cell r="E617">
            <v>494866.44</v>
          </cell>
        </row>
        <row r="618">
          <cell r="C618">
            <v>310</v>
          </cell>
          <cell r="D618">
            <v>0</v>
          </cell>
          <cell r="E618">
            <v>0</v>
          </cell>
        </row>
        <row r="619">
          <cell r="C619">
            <v>312</v>
          </cell>
          <cell r="D619">
            <v>52073</v>
          </cell>
          <cell r="E619">
            <v>13749.65</v>
          </cell>
        </row>
        <row r="620">
          <cell r="C620">
            <v>318</v>
          </cell>
          <cell r="D620">
            <v>5472921</v>
          </cell>
          <cell r="E620">
            <v>401643.57</v>
          </cell>
        </row>
        <row r="621">
          <cell r="C621">
            <v>319</v>
          </cell>
          <cell r="D621">
            <v>7434033</v>
          </cell>
          <cell r="E621">
            <v>1248274.1399999999</v>
          </cell>
        </row>
        <row r="622">
          <cell r="C622">
            <v>372</v>
          </cell>
          <cell r="D622">
            <v>10491</v>
          </cell>
          <cell r="E622">
            <v>1648.83</v>
          </cell>
        </row>
        <row r="623">
          <cell r="C623">
            <v>878</v>
          </cell>
          <cell r="D623">
            <v>8409182</v>
          </cell>
          <cell r="E623">
            <v>975030.38</v>
          </cell>
        </row>
        <row r="624">
          <cell r="C624">
            <v>381</v>
          </cell>
          <cell r="D624">
            <v>59396504</v>
          </cell>
          <cell r="E624">
            <v>4070393.63</v>
          </cell>
        </row>
        <row r="625">
          <cell r="C625">
            <v>382</v>
          </cell>
          <cell r="D625">
            <v>1712740</v>
          </cell>
          <cell r="E625">
            <v>76775.509999999995</v>
          </cell>
        </row>
        <row r="626">
          <cell r="C626">
            <v>402</v>
          </cell>
          <cell r="D626">
            <v>1787018</v>
          </cell>
          <cell r="E626">
            <v>322940.33</v>
          </cell>
        </row>
        <row r="627">
          <cell r="C627">
            <v>409</v>
          </cell>
          <cell r="D627">
            <v>0</v>
          </cell>
          <cell r="E627">
            <v>0</v>
          </cell>
        </row>
        <row r="628">
          <cell r="C628">
            <v>412</v>
          </cell>
          <cell r="D628">
            <v>126794</v>
          </cell>
          <cell r="E628">
            <v>17758.39</v>
          </cell>
        </row>
        <row r="629">
          <cell r="C629">
            <v>416</v>
          </cell>
          <cell r="D629">
            <v>13022</v>
          </cell>
          <cell r="E629">
            <v>2513.09</v>
          </cell>
        </row>
        <row r="630">
          <cell r="C630">
            <v>472</v>
          </cell>
          <cell r="D630">
            <v>141336</v>
          </cell>
          <cell r="E630">
            <v>6491.19</v>
          </cell>
        </row>
        <row r="631">
          <cell r="C631">
            <v>482</v>
          </cell>
          <cell r="D631">
            <v>1121626</v>
          </cell>
          <cell r="E631">
            <v>80754.11</v>
          </cell>
        </row>
        <row r="632">
          <cell r="C632">
            <v>501</v>
          </cell>
          <cell r="D632">
            <v>1999961</v>
          </cell>
          <cell r="E632">
            <v>339190.77</v>
          </cell>
        </row>
        <row r="633">
          <cell r="C633">
            <v>503</v>
          </cell>
          <cell r="D633">
            <v>18049360</v>
          </cell>
          <cell r="E633">
            <v>2243128.4500000002</v>
          </cell>
        </row>
        <row r="634">
          <cell r="C634">
            <v>512</v>
          </cell>
          <cell r="D634">
            <v>40743</v>
          </cell>
          <cell r="E634">
            <v>5528.01</v>
          </cell>
        </row>
        <row r="635">
          <cell r="C635">
            <v>516</v>
          </cell>
          <cell r="D635">
            <v>20888131</v>
          </cell>
          <cell r="E635">
            <v>2733366.58</v>
          </cell>
        </row>
        <row r="636">
          <cell r="C636">
            <v>572</v>
          </cell>
          <cell r="D636">
            <v>9898</v>
          </cell>
          <cell r="E636">
            <v>454.56</v>
          </cell>
        </row>
        <row r="637">
          <cell r="C637">
            <v>581</v>
          </cell>
          <cell r="D637">
            <v>887754</v>
          </cell>
          <cell r="E637">
            <v>56008.74</v>
          </cell>
        </row>
        <row r="638">
          <cell r="C638">
            <v>583</v>
          </cell>
          <cell r="D638">
            <v>12991570</v>
          </cell>
          <cell r="E638">
            <v>364054.94</v>
          </cell>
        </row>
        <row r="639">
          <cell r="C639">
            <v>601</v>
          </cell>
          <cell r="D639">
            <v>1457609</v>
          </cell>
          <cell r="E639">
            <v>254291.04</v>
          </cell>
        </row>
        <row r="640">
          <cell r="C640">
            <v>602</v>
          </cell>
          <cell r="D640">
            <v>125100</v>
          </cell>
          <cell r="E640">
            <v>20092.599999999999</v>
          </cell>
        </row>
        <row r="641">
          <cell r="C641">
            <v>681</v>
          </cell>
          <cell r="D641">
            <v>772788</v>
          </cell>
          <cell r="E641">
            <v>52464.44</v>
          </cell>
        </row>
        <row r="642">
          <cell r="C642">
            <v>682</v>
          </cell>
          <cell r="D642">
            <v>8100</v>
          </cell>
          <cell r="E642">
            <v>1101.01</v>
          </cell>
        </row>
        <row r="643">
          <cell r="C643">
            <v>701</v>
          </cell>
          <cell r="D643">
            <v>868752</v>
          </cell>
          <cell r="E643">
            <v>144843.34</v>
          </cell>
        </row>
        <row r="644">
          <cell r="C644">
            <v>703</v>
          </cell>
          <cell r="D644">
            <v>2295690</v>
          </cell>
          <cell r="E644">
            <v>299521.24</v>
          </cell>
        </row>
        <row r="645">
          <cell r="C645">
            <v>781</v>
          </cell>
          <cell r="D645">
            <v>295314</v>
          </cell>
          <cell r="E645">
            <v>18363.75</v>
          </cell>
        </row>
        <row r="646">
          <cell r="C646">
            <v>783</v>
          </cell>
          <cell r="D646">
            <v>2637600</v>
          </cell>
          <cell r="E646">
            <v>90070.07</v>
          </cell>
        </row>
        <row r="647">
          <cell r="C647">
            <v>801</v>
          </cell>
          <cell r="D647">
            <v>2601246</v>
          </cell>
          <cell r="E647">
            <v>438161.34</v>
          </cell>
        </row>
        <row r="648">
          <cell r="C648">
            <v>802</v>
          </cell>
          <cell r="D648">
            <v>471727</v>
          </cell>
          <cell r="E648">
            <v>91698.38</v>
          </cell>
        </row>
        <row r="649">
          <cell r="C649">
            <v>881</v>
          </cell>
          <cell r="D649">
            <v>1142713</v>
          </cell>
          <cell r="E649">
            <v>71453.490000000005</v>
          </cell>
        </row>
        <row r="650">
          <cell r="C650">
            <v>882</v>
          </cell>
          <cell r="D650">
            <v>409337</v>
          </cell>
          <cell r="E650">
            <v>35577.879999999997</v>
          </cell>
        </row>
        <row r="651">
          <cell r="C651">
            <v>902</v>
          </cell>
          <cell r="D651">
            <v>395414</v>
          </cell>
          <cell r="E651">
            <v>93304.98</v>
          </cell>
        </row>
        <row r="652">
          <cell r="C652">
            <v>919</v>
          </cell>
          <cell r="D652">
            <v>0</v>
          </cell>
          <cell r="E652">
            <v>0</v>
          </cell>
        </row>
        <row r="653">
          <cell r="C653">
            <v>917</v>
          </cell>
          <cell r="D653">
            <v>14715200</v>
          </cell>
          <cell r="E653">
            <v>448980.22</v>
          </cell>
        </row>
        <row r="654">
          <cell r="C654">
            <v>918</v>
          </cell>
          <cell r="D654">
            <v>0</v>
          </cell>
          <cell r="E654">
            <v>0</v>
          </cell>
        </row>
        <row r="655">
          <cell r="C655">
            <v>926</v>
          </cell>
          <cell r="D655">
            <v>14083724</v>
          </cell>
          <cell r="E655">
            <v>314057.82</v>
          </cell>
        </row>
        <row r="656">
          <cell r="C656">
            <v>927</v>
          </cell>
          <cell r="D656">
            <v>0</v>
          </cell>
          <cell r="E656">
            <v>0</v>
          </cell>
        </row>
        <row r="657">
          <cell r="C657">
            <v>929</v>
          </cell>
          <cell r="D657">
            <v>0</v>
          </cell>
          <cell r="E657">
            <v>0</v>
          </cell>
        </row>
        <row r="658">
          <cell r="C658">
            <v>930</v>
          </cell>
          <cell r="D658">
            <v>4100120</v>
          </cell>
          <cell r="E658">
            <v>456707.65</v>
          </cell>
        </row>
        <row r="659">
          <cell r="C659">
            <v>937</v>
          </cell>
          <cell r="D659">
            <v>5797210</v>
          </cell>
          <cell r="E659">
            <v>109188.95</v>
          </cell>
        </row>
        <row r="660">
          <cell r="C660">
            <v>938</v>
          </cell>
          <cell r="D660">
            <v>0</v>
          </cell>
          <cell r="E660">
            <v>0</v>
          </cell>
        </row>
        <row r="661">
          <cell r="C661">
            <v>941</v>
          </cell>
          <cell r="D661">
            <v>0</v>
          </cell>
          <cell r="E661">
            <v>0</v>
          </cell>
        </row>
        <row r="662">
          <cell r="C662">
            <v>949</v>
          </cell>
          <cell r="D662">
            <v>0</v>
          </cell>
          <cell r="E662">
            <v>0</v>
          </cell>
        </row>
        <row r="663">
          <cell r="C663">
            <v>946</v>
          </cell>
          <cell r="D663">
            <v>2072700</v>
          </cell>
          <cell r="E663">
            <v>26121.13</v>
          </cell>
        </row>
        <row r="664">
          <cell r="C664">
            <v>950</v>
          </cell>
          <cell r="D664">
            <v>0</v>
          </cell>
          <cell r="E664">
            <v>0</v>
          </cell>
        </row>
        <row r="665">
          <cell r="C665">
            <v>957</v>
          </cell>
          <cell r="D665">
            <v>581700</v>
          </cell>
          <cell r="E665">
            <v>7446.92</v>
          </cell>
        </row>
        <row r="666">
          <cell r="C666">
            <v>107</v>
          </cell>
          <cell r="D666">
            <v>20982300</v>
          </cell>
          <cell r="E666">
            <v>1359857.48</v>
          </cell>
        </row>
        <row r="667">
          <cell r="C667">
            <v>958</v>
          </cell>
          <cell r="D667">
            <v>0</v>
          </cell>
          <cell r="E667">
            <v>0</v>
          </cell>
        </row>
        <row r="668">
          <cell r="C668">
            <v>961</v>
          </cell>
          <cell r="D668">
            <v>2742024</v>
          </cell>
          <cell r="E668">
            <v>565056.31999999995</v>
          </cell>
        </row>
        <row r="669">
          <cell r="C669">
            <v>129</v>
          </cell>
          <cell r="D669">
            <v>2297170</v>
          </cell>
          <cell r="E669">
            <v>90011.48</v>
          </cell>
        </row>
        <row r="670">
          <cell r="C670">
            <v>966</v>
          </cell>
          <cell r="D670">
            <v>3618000</v>
          </cell>
          <cell r="E670">
            <v>36597.57</v>
          </cell>
        </row>
        <row r="671">
          <cell r="C671">
            <v>982</v>
          </cell>
          <cell r="D671">
            <v>198858</v>
          </cell>
          <cell r="E671">
            <v>20548.349999999999</v>
          </cell>
        </row>
        <row r="672">
          <cell r="C672">
            <v>128</v>
          </cell>
          <cell r="D672">
            <v>1876825</v>
          </cell>
          <cell r="E672">
            <v>103867.71</v>
          </cell>
        </row>
        <row r="673">
          <cell r="C673">
            <v>229</v>
          </cell>
          <cell r="D673">
            <v>0</v>
          </cell>
          <cell r="E673">
            <v>0</v>
          </cell>
        </row>
        <row r="674">
          <cell r="C674">
            <v>228</v>
          </cell>
          <cell r="D674">
            <v>0</v>
          </cell>
          <cell r="E674">
            <v>0</v>
          </cell>
        </row>
        <row r="675">
          <cell r="C675">
            <v>102</v>
          </cell>
          <cell r="D675">
            <v>43058304</v>
          </cell>
          <cell r="E675">
            <v>7461787.0099999998</v>
          </cell>
        </row>
        <row r="676">
          <cell r="C676">
            <v>104</v>
          </cell>
          <cell r="D676">
            <v>535958</v>
          </cell>
          <cell r="E676">
            <v>120900.5</v>
          </cell>
        </row>
        <row r="677">
          <cell r="C677">
            <v>105</v>
          </cell>
          <cell r="D677">
            <v>81251</v>
          </cell>
          <cell r="E677">
            <v>14456.83</v>
          </cell>
        </row>
        <row r="678">
          <cell r="C678">
            <v>109</v>
          </cell>
          <cell r="D678">
            <v>0</v>
          </cell>
          <cell r="E678">
            <v>0</v>
          </cell>
        </row>
        <row r="679">
          <cell r="C679">
            <v>110</v>
          </cell>
          <cell r="D679">
            <v>13160991</v>
          </cell>
          <cell r="E679">
            <v>1273380.3899999999</v>
          </cell>
        </row>
        <row r="680">
          <cell r="C680">
            <v>111</v>
          </cell>
          <cell r="D680">
            <v>9144000</v>
          </cell>
          <cell r="E680">
            <v>1205279.28</v>
          </cell>
        </row>
        <row r="681">
          <cell r="C681">
            <v>116</v>
          </cell>
          <cell r="D681">
            <v>6170261</v>
          </cell>
          <cell r="E681">
            <v>17424.86</v>
          </cell>
        </row>
        <row r="682">
          <cell r="C682">
            <v>120</v>
          </cell>
          <cell r="D682">
            <v>1210167</v>
          </cell>
          <cell r="E682">
            <v>180283.03</v>
          </cell>
        </row>
        <row r="683">
          <cell r="C683">
            <v>121</v>
          </cell>
          <cell r="D683">
            <v>1878850</v>
          </cell>
          <cell r="E683">
            <v>228089.37</v>
          </cell>
        </row>
        <row r="684">
          <cell r="C684">
            <v>182</v>
          </cell>
          <cell r="D684">
            <v>30372908</v>
          </cell>
          <cell r="E684">
            <v>1819499.65</v>
          </cell>
        </row>
        <row r="685">
          <cell r="C685">
            <v>184</v>
          </cell>
          <cell r="D685">
            <v>1070933</v>
          </cell>
          <cell r="E685">
            <v>148740.07999999999</v>
          </cell>
        </row>
        <row r="686">
          <cell r="C686">
            <v>185</v>
          </cell>
          <cell r="D686">
            <v>199446</v>
          </cell>
          <cell r="E686">
            <v>16711.22</v>
          </cell>
        </row>
        <row r="687">
          <cell r="C687">
            <v>201</v>
          </cell>
          <cell r="D687">
            <v>418699</v>
          </cell>
          <cell r="E687">
            <v>76314.81</v>
          </cell>
        </row>
        <row r="688">
          <cell r="C688">
            <v>202</v>
          </cell>
          <cell r="D688">
            <v>1009321</v>
          </cell>
          <cell r="E688">
            <v>178408.68</v>
          </cell>
        </row>
        <row r="689">
          <cell r="C689">
            <v>203</v>
          </cell>
          <cell r="D689">
            <v>3630986</v>
          </cell>
          <cell r="E689">
            <v>458155.18</v>
          </cell>
        </row>
        <row r="690">
          <cell r="C690">
            <v>216</v>
          </cell>
          <cell r="D690">
            <v>8438</v>
          </cell>
          <cell r="E690">
            <v>169.24</v>
          </cell>
        </row>
        <row r="691">
          <cell r="C691">
            <v>211</v>
          </cell>
          <cell r="D691">
            <v>11610654</v>
          </cell>
          <cell r="E691">
            <v>984082.19</v>
          </cell>
        </row>
        <row r="692">
          <cell r="C692">
            <v>212</v>
          </cell>
          <cell r="D692">
            <v>597920</v>
          </cell>
          <cell r="E692">
            <v>126337.63</v>
          </cell>
        </row>
        <row r="693">
          <cell r="C693">
            <v>220</v>
          </cell>
          <cell r="D693">
            <v>0</v>
          </cell>
          <cell r="E693">
            <v>0</v>
          </cell>
        </row>
        <row r="694">
          <cell r="C694">
            <v>221</v>
          </cell>
          <cell r="D694">
            <v>369250</v>
          </cell>
          <cell r="E694">
            <v>46919.040000000001</v>
          </cell>
        </row>
        <row r="695">
          <cell r="C695">
            <v>272</v>
          </cell>
          <cell r="D695">
            <v>154481</v>
          </cell>
          <cell r="E695">
            <v>17692.830000000002</v>
          </cell>
        </row>
        <row r="696">
          <cell r="C696">
            <v>281</v>
          </cell>
          <cell r="D696">
            <v>313076</v>
          </cell>
          <cell r="E696">
            <v>21549.51</v>
          </cell>
        </row>
        <row r="697">
          <cell r="C697">
            <v>282</v>
          </cell>
          <cell r="D697">
            <v>1092178</v>
          </cell>
          <cell r="E697">
            <v>57325.89</v>
          </cell>
        </row>
        <row r="698">
          <cell r="C698">
            <v>283</v>
          </cell>
          <cell r="D698">
            <v>2537265</v>
          </cell>
          <cell r="E698">
            <v>87151.98</v>
          </cell>
        </row>
        <row r="699">
          <cell r="C699">
            <v>300</v>
          </cell>
          <cell r="D699">
            <v>0</v>
          </cell>
          <cell r="E699">
            <v>0</v>
          </cell>
        </row>
        <row r="700">
          <cell r="C700">
            <v>301</v>
          </cell>
          <cell r="D700">
            <v>89861294</v>
          </cell>
          <cell r="E700">
            <v>16132470.26</v>
          </cell>
        </row>
        <row r="701">
          <cell r="C701">
            <v>302</v>
          </cell>
          <cell r="D701">
            <v>3207067</v>
          </cell>
          <cell r="E701">
            <v>512412.22</v>
          </cell>
        </row>
        <row r="702">
          <cell r="C702">
            <v>310</v>
          </cell>
          <cell r="D702">
            <v>0</v>
          </cell>
          <cell r="E702">
            <v>0</v>
          </cell>
        </row>
        <row r="703">
          <cell r="C703">
            <v>312</v>
          </cell>
          <cell r="D703">
            <v>64081</v>
          </cell>
          <cell r="E703">
            <v>15017.95</v>
          </cell>
        </row>
        <row r="704">
          <cell r="C704">
            <v>318</v>
          </cell>
          <cell r="D704">
            <v>4329901</v>
          </cell>
          <cell r="E704">
            <v>308556.32</v>
          </cell>
        </row>
        <row r="705">
          <cell r="C705">
            <v>319</v>
          </cell>
          <cell r="D705">
            <v>6038788</v>
          </cell>
          <cell r="E705">
            <v>1012197.84</v>
          </cell>
        </row>
        <row r="706">
          <cell r="C706">
            <v>372</v>
          </cell>
          <cell r="D706">
            <v>13679</v>
          </cell>
          <cell r="E706">
            <v>1698.86</v>
          </cell>
        </row>
        <row r="707">
          <cell r="C707">
            <v>878</v>
          </cell>
          <cell r="D707">
            <v>6371412</v>
          </cell>
          <cell r="E707">
            <v>509018.58</v>
          </cell>
        </row>
        <row r="708">
          <cell r="C708">
            <v>381</v>
          </cell>
          <cell r="D708">
            <v>45035794</v>
          </cell>
          <cell r="E708">
            <v>3209260.4</v>
          </cell>
        </row>
        <row r="709">
          <cell r="C709">
            <v>382</v>
          </cell>
          <cell r="D709">
            <v>1755220</v>
          </cell>
          <cell r="E709">
            <v>79735.72</v>
          </cell>
        </row>
        <row r="710">
          <cell r="C710">
            <v>402</v>
          </cell>
          <cell r="D710">
            <v>1609236</v>
          </cell>
          <cell r="E710">
            <v>294793.86</v>
          </cell>
        </row>
        <row r="711">
          <cell r="C711">
            <v>409</v>
          </cell>
          <cell r="D711">
            <v>0</v>
          </cell>
          <cell r="E711">
            <v>0</v>
          </cell>
        </row>
        <row r="712">
          <cell r="C712">
            <v>412</v>
          </cell>
          <cell r="D712">
            <v>136596</v>
          </cell>
          <cell r="E712">
            <v>19273.27</v>
          </cell>
        </row>
        <row r="713">
          <cell r="C713">
            <v>416</v>
          </cell>
          <cell r="D713">
            <v>21117</v>
          </cell>
          <cell r="E713">
            <v>4320.43</v>
          </cell>
        </row>
        <row r="714">
          <cell r="C714">
            <v>472</v>
          </cell>
          <cell r="D714">
            <v>167588</v>
          </cell>
          <cell r="E714">
            <v>7530.45</v>
          </cell>
        </row>
        <row r="715">
          <cell r="C715">
            <v>482</v>
          </cell>
          <cell r="D715">
            <v>848394</v>
          </cell>
          <cell r="E715">
            <v>61674.67</v>
          </cell>
        </row>
        <row r="716">
          <cell r="C716">
            <v>501</v>
          </cell>
          <cell r="D716">
            <v>3246133</v>
          </cell>
          <cell r="E716">
            <v>458248</v>
          </cell>
        </row>
        <row r="717">
          <cell r="C717">
            <v>503</v>
          </cell>
          <cell r="D717">
            <v>18594275</v>
          </cell>
          <cell r="E717">
            <v>2361944.5699999998</v>
          </cell>
        </row>
        <row r="718">
          <cell r="C718">
            <v>512</v>
          </cell>
          <cell r="D718">
            <v>40790</v>
          </cell>
          <cell r="E718">
            <v>5592.29</v>
          </cell>
        </row>
        <row r="719">
          <cell r="C719">
            <v>516</v>
          </cell>
          <cell r="D719">
            <v>16414563</v>
          </cell>
          <cell r="E719">
            <v>260432.45</v>
          </cell>
        </row>
        <row r="720">
          <cell r="C720">
            <v>572</v>
          </cell>
          <cell r="D720">
            <v>9898</v>
          </cell>
          <cell r="E720">
            <v>460.66</v>
          </cell>
        </row>
        <row r="721">
          <cell r="C721">
            <v>581</v>
          </cell>
          <cell r="D721">
            <v>738135</v>
          </cell>
          <cell r="E721">
            <v>48398.54</v>
          </cell>
        </row>
        <row r="722">
          <cell r="C722">
            <v>583</v>
          </cell>
          <cell r="D722">
            <v>13092410</v>
          </cell>
          <cell r="E722">
            <v>368410.61</v>
          </cell>
        </row>
        <row r="723">
          <cell r="C723">
            <v>601</v>
          </cell>
          <cell r="D723">
            <v>1163017</v>
          </cell>
          <cell r="E723">
            <v>207137.87</v>
          </cell>
        </row>
        <row r="724">
          <cell r="C724">
            <v>602</v>
          </cell>
          <cell r="D724">
            <v>107100</v>
          </cell>
          <cell r="E724">
            <v>18252.28</v>
          </cell>
        </row>
        <row r="725">
          <cell r="C725">
            <v>681</v>
          </cell>
          <cell r="D725">
            <v>614909</v>
          </cell>
          <cell r="E725">
            <v>43058.22</v>
          </cell>
        </row>
        <row r="726">
          <cell r="C726">
            <v>682</v>
          </cell>
          <cell r="D726">
            <v>12000</v>
          </cell>
          <cell r="E726">
            <v>1195.02</v>
          </cell>
        </row>
        <row r="727">
          <cell r="C727">
            <v>701</v>
          </cell>
          <cell r="D727">
            <v>684798</v>
          </cell>
          <cell r="E727">
            <v>116973.63</v>
          </cell>
        </row>
        <row r="728">
          <cell r="C728">
            <v>703</v>
          </cell>
          <cell r="D728">
            <v>2411665</v>
          </cell>
          <cell r="E728">
            <v>313434.07</v>
          </cell>
        </row>
        <row r="729">
          <cell r="C729">
            <v>781</v>
          </cell>
          <cell r="D729">
            <v>250849</v>
          </cell>
          <cell r="E729">
            <v>16124.68</v>
          </cell>
        </row>
        <row r="730">
          <cell r="C730">
            <v>783</v>
          </cell>
          <cell r="D730">
            <v>2680305</v>
          </cell>
          <cell r="E730">
            <v>86461.8</v>
          </cell>
        </row>
        <row r="731">
          <cell r="C731">
            <v>801</v>
          </cell>
          <cell r="D731">
            <v>2243101</v>
          </cell>
          <cell r="E731">
            <v>384935.04</v>
          </cell>
        </row>
        <row r="732">
          <cell r="C732">
            <v>802</v>
          </cell>
          <cell r="D732">
            <v>309265</v>
          </cell>
          <cell r="E732">
            <v>72465.399999999994</v>
          </cell>
        </row>
        <row r="733">
          <cell r="C733">
            <v>881</v>
          </cell>
          <cell r="D733">
            <v>975020</v>
          </cell>
          <cell r="E733">
            <v>62659.49</v>
          </cell>
        </row>
        <row r="734">
          <cell r="C734">
            <v>882</v>
          </cell>
          <cell r="D734">
            <v>416580</v>
          </cell>
          <cell r="E734">
            <v>36400.46</v>
          </cell>
        </row>
        <row r="735">
          <cell r="C735">
            <v>902</v>
          </cell>
          <cell r="D735">
            <v>379469</v>
          </cell>
          <cell r="E735">
            <v>91131.82</v>
          </cell>
        </row>
        <row r="736">
          <cell r="C736">
            <v>919</v>
          </cell>
          <cell r="D736">
            <v>0</v>
          </cell>
          <cell r="E736">
            <v>0</v>
          </cell>
        </row>
        <row r="737">
          <cell r="C737">
            <v>917</v>
          </cell>
          <cell r="D737">
            <v>13488700</v>
          </cell>
          <cell r="E737">
            <v>379769.27</v>
          </cell>
        </row>
        <row r="738">
          <cell r="C738">
            <v>918</v>
          </cell>
          <cell r="D738">
            <v>0</v>
          </cell>
          <cell r="E738">
            <v>0</v>
          </cell>
        </row>
        <row r="739">
          <cell r="C739">
            <v>926</v>
          </cell>
          <cell r="D739">
            <v>12677665</v>
          </cell>
          <cell r="E739">
            <v>270508.58</v>
          </cell>
        </row>
        <row r="740">
          <cell r="C740">
            <v>927</v>
          </cell>
          <cell r="D740">
            <v>0</v>
          </cell>
          <cell r="E740">
            <v>0</v>
          </cell>
        </row>
        <row r="741">
          <cell r="C741">
            <v>929</v>
          </cell>
          <cell r="D741">
            <v>0</v>
          </cell>
          <cell r="E741">
            <v>0</v>
          </cell>
        </row>
        <row r="742">
          <cell r="C742">
            <v>930</v>
          </cell>
          <cell r="D742">
            <v>4238108</v>
          </cell>
          <cell r="E742">
            <v>324229.05</v>
          </cell>
        </row>
        <row r="743">
          <cell r="C743">
            <v>937</v>
          </cell>
          <cell r="D743">
            <v>6399805</v>
          </cell>
          <cell r="E743">
            <v>109899.93</v>
          </cell>
        </row>
        <row r="744">
          <cell r="C744">
            <v>938</v>
          </cell>
          <cell r="D744">
            <v>0</v>
          </cell>
          <cell r="E744">
            <v>0</v>
          </cell>
        </row>
        <row r="745">
          <cell r="C745">
            <v>941</v>
          </cell>
          <cell r="D745">
            <v>0</v>
          </cell>
          <cell r="E745">
            <v>0</v>
          </cell>
        </row>
        <row r="746">
          <cell r="C746">
            <v>949</v>
          </cell>
          <cell r="D746">
            <v>0</v>
          </cell>
          <cell r="E746">
            <v>0</v>
          </cell>
        </row>
        <row r="747">
          <cell r="C747">
            <v>946</v>
          </cell>
          <cell r="D747">
            <v>2114700</v>
          </cell>
          <cell r="E747">
            <v>26803.19</v>
          </cell>
        </row>
        <row r="748">
          <cell r="C748">
            <v>950</v>
          </cell>
          <cell r="D748">
            <v>0</v>
          </cell>
          <cell r="E748">
            <v>0</v>
          </cell>
        </row>
        <row r="749">
          <cell r="C749">
            <v>957</v>
          </cell>
          <cell r="D749">
            <v>651000</v>
          </cell>
          <cell r="E749">
            <v>8274.82</v>
          </cell>
        </row>
        <row r="750">
          <cell r="C750">
            <v>107</v>
          </cell>
          <cell r="D750">
            <v>3087260</v>
          </cell>
          <cell r="E750">
            <v>144523.6</v>
          </cell>
        </row>
        <row r="751">
          <cell r="C751">
            <v>958</v>
          </cell>
          <cell r="D751">
            <v>0</v>
          </cell>
          <cell r="E751">
            <v>0</v>
          </cell>
        </row>
        <row r="752">
          <cell r="C752">
            <v>961</v>
          </cell>
          <cell r="D752">
            <v>2982788</v>
          </cell>
          <cell r="E752">
            <v>603148.28</v>
          </cell>
        </row>
        <row r="753">
          <cell r="C753">
            <v>129</v>
          </cell>
          <cell r="D753">
            <v>1722220</v>
          </cell>
          <cell r="E753">
            <v>61849.66</v>
          </cell>
        </row>
        <row r="754">
          <cell r="C754">
            <v>966</v>
          </cell>
          <cell r="D754">
            <v>3266700</v>
          </cell>
          <cell r="E754">
            <v>37762.92</v>
          </cell>
        </row>
        <row r="755">
          <cell r="C755">
            <v>982</v>
          </cell>
          <cell r="D755">
            <v>204415</v>
          </cell>
          <cell r="E755">
            <v>21164.36</v>
          </cell>
        </row>
        <row r="756">
          <cell r="C756">
            <v>128</v>
          </cell>
          <cell r="D756">
            <v>1714973</v>
          </cell>
          <cell r="E756">
            <v>95876.35</v>
          </cell>
        </row>
        <row r="757">
          <cell r="C757">
            <v>229</v>
          </cell>
          <cell r="D757">
            <v>0</v>
          </cell>
          <cell r="E757">
            <v>0</v>
          </cell>
        </row>
        <row r="758">
          <cell r="C758">
            <v>228</v>
          </cell>
          <cell r="D758">
            <v>0</v>
          </cell>
          <cell r="E758">
            <v>0</v>
          </cell>
        </row>
        <row r="759">
          <cell r="C759">
            <v>102</v>
          </cell>
          <cell r="D759">
            <v>35457732</v>
          </cell>
          <cell r="E759">
            <v>5818654.7800000003</v>
          </cell>
        </row>
        <row r="760">
          <cell r="C760">
            <v>104</v>
          </cell>
          <cell r="D760">
            <v>602061</v>
          </cell>
          <cell r="E760">
            <v>123358.86</v>
          </cell>
        </row>
        <row r="761">
          <cell r="C761">
            <v>105</v>
          </cell>
          <cell r="D761">
            <v>80655</v>
          </cell>
          <cell r="E761">
            <v>13659.5</v>
          </cell>
        </row>
        <row r="762">
          <cell r="C762">
            <v>109</v>
          </cell>
          <cell r="D762">
            <v>0</v>
          </cell>
          <cell r="E762">
            <v>0</v>
          </cell>
        </row>
        <row r="763">
          <cell r="C763">
            <v>110</v>
          </cell>
          <cell r="D763">
            <v>11065524</v>
          </cell>
          <cell r="E763">
            <v>914641.83</v>
          </cell>
        </row>
        <row r="764">
          <cell r="C764">
            <v>111</v>
          </cell>
          <cell r="D764">
            <v>7956000</v>
          </cell>
          <cell r="E764">
            <v>1104774.72</v>
          </cell>
        </row>
        <row r="765">
          <cell r="C765">
            <v>116</v>
          </cell>
          <cell r="D765">
            <v>6235461</v>
          </cell>
          <cell r="E765">
            <v>79050.61</v>
          </cell>
        </row>
        <row r="766">
          <cell r="C766">
            <v>120</v>
          </cell>
          <cell r="D766">
            <v>1817265</v>
          </cell>
          <cell r="E766">
            <v>247766.35</v>
          </cell>
        </row>
        <row r="767">
          <cell r="C767">
            <v>121</v>
          </cell>
          <cell r="D767">
            <v>3253500</v>
          </cell>
          <cell r="E767">
            <v>357429.63</v>
          </cell>
        </row>
        <row r="768">
          <cell r="C768">
            <v>182</v>
          </cell>
          <cell r="D768">
            <v>24457794</v>
          </cell>
          <cell r="E768">
            <v>1469276.89</v>
          </cell>
        </row>
        <row r="769">
          <cell r="C769">
            <v>184</v>
          </cell>
          <cell r="D769">
            <v>934506</v>
          </cell>
          <cell r="E769">
            <v>106599.02</v>
          </cell>
        </row>
        <row r="770">
          <cell r="C770">
            <v>185</v>
          </cell>
          <cell r="D770">
            <v>199446</v>
          </cell>
          <cell r="E770">
            <v>16737.63</v>
          </cell>
        </row>
        <row r="771">
          <cell r="C771">
            <v>201</v>
          </cell>
          <cell r="D771">
            <v>381978</v>
          </cell>
          <cell r="E771">
            <v>62978.42</v>
          </cell>
        </row>
        <row r="772">
          <cell r="C772">
            <v>202</v>
          </cell>
          <cell r="D772">
            <v>800531</v>
          </cell>
          <cell r="E772">
            <v>129871.64</v>
          </cell>
        </row>
        <row r="773">
          <cell r="C773">
            <v>203</v>
          </cell>
          <cell r="D773">
            <v>3047798</v>
          </cell>
          <cell r="E773">
            <v>363998.7</v>
          </cell>
        </row>
        <row r="774">
          <cell r="C774">
            <v>216</v>
          </cell>
          <cell r="D774">
            <v>0</v>
          </cell>
          <cell r="E774">
            <v>0</v>
          </cell>
        </row>
        <row r="775">
          <cell r="C775">
            <v>211</v>
          </cell>
          <cell r="D775">
            <v>10562821</v>
          </cell>
          <cell r="E775">
            <v>793413.32</v>
          </cell>
        </row>
        <row r="776">
          <cell r="C776">
            <v>212</v>
          </cell>
          <cell r="D776">
            <v>623433</v>
          </cell>
          <cell r="E776">
            <v>123054.63</v>
          </cell>
        </row>
        <row r="777">
          <cell r="C777">
            <v>220</v>
          </cell>
          <cell r="D777">
            <v>0</v>
          </cell>
          <cell r="E777">
            <v>0</v>
          </cell>
        </row>
        <row r="778">
          <cell r="C778">
            <v>221</v>
          </cell>
          <cell r="D778">
            <v>612630</v>
          </cell>
          <cell r="E778">
            <v>67388.73</v>
          </cell>
        </row>
        <row r="779">
          <cell r="C779">
            <v>272</v>
          </cell>
          <cell r="D779">
            <v>160714</v>
          </cell>
          <cell r="E779">
            <v>17381</v>
          </cell>
        </row>
        <row r="780">
          <cell r="C780">
            <v>281</v>
          </cell>
          <cell r="D780">
            <v>217162</v>
          </cell>
          <cell r="E780">
            <v>13234.02</v>
          </cell>
        </row>
        <row r="781">
          <cell r="C781">
            <v>282</v>
          </cell>
          <cell r="D781">
            <v>859347</v>
          </cell>
          <cell r="E781">
            <v>46872.97</v>
          </cell>
        </row>
        <row r="782">
          <cell r="C782">
            <v>283</v>
          </cell>
          <cell r="D782">
            <v>1916575</v>
          </cell>
          <cell r="E782">
            <v>66884.399999999994</v>
          </cell>
        </row>
        <row r="783">
          <cell r="C783">
            <v>300</v>
          </cell>
          <cell r="D783">
            <v>0</v>
          </cell>
          <cell r="E783">
            <v>0</v>
          </cell>
        </row>
        <row r="784">
          <cell r="C784">
            <v>301</v>
          </cell>
          <cell r="D784">
            <v>63017250</v>
          </cell>
          <cell r="E784">
            <v>10803346.300000001</v>
          </cell>
        </row>
        <row r="785">
          <cell r="C785">
            <v>302</v>
          </cell>
          <cell r="D785">
            <v>2360767</v>
          </cell>
          <cell r="E785">
            <v>352373.07</v>
          </cell>
        </row>
        <row r="786">
          <cell r="C786">
            <v>310</v>
          </cell>
          <cell r="D786">
            <v>0</v>
          </cell>
          <cell r="E786">
            <v>0</v>
          </cell>
        </row>
        <row r="787">
          <cell r="C787">
            <v>312</v>
          </cell>
          <cell r="D787">
            <v>71403</v>
          </cell>
          <cell r="E787">
            <v>15535.79</v>
          </cell>
        </row>
        <row r="788">
          <cell r="C788">
            <v>318</v>
          </cell>
          <cell r="D788">
            <v>2874739</v>
          </cell>
          <cell r="E788">
            <v>170415.84</v>
          </cell>
        </row>
        <row r="789">
          <cell r="C789">
            <v>319</v>
          </cell>
          <cell r="D789">
            <v>3929459</v>
          </cell>
          <cell r="E789">
            <v>585693.99</v>
          </cell>
        </row>
        <row r="790">
          <cell r="C790">
            <v>372</v>
          </cell>
          <cell r="D790">
            <v>13868</v>
          </cell>
          <cell r="E790">
            <v>1680.26</v>
          </cell>
        </row>
        <row r="791">
          <cell r="C791">
            <v>878</v>
          </cell>
          <cell r="D791">
            <v>0</v>
          </cell>
          <cell r="E791">
            <v>343405.4</v>
          </cell>
        </row>
        <row r="792">
          <cell r="C792">
            <v>381</v>
          </cell>
          <cell r="D792">
            <v>31762815</v>
          </cell>
          <cell r="E792">
            <v>2258719.12</v>
          </cell>
        </row>
        <row r="793">
          <cell r="C793">
            <v>382</v>
          </cell>
          <cell r="D793">
            <v>1460460</v>
          </cell>
          <cell r="E793">
            <v>64068.68</v>
          </cell>
        </row>
        <row r="794">
          <cell r="C794">
            <v>402</v>
          </cell>
          <cell r="D794">
            <v>837670</v>
          </cell>
          <cell r="E794">
            <v>130740.53</v>
          </cell>
        </row>
        <row r="795">
          <cell r="C795">
            <v>409</v>
          </cell>
          <cell r="D795">
            <v>0</v>
          </cell>
          <cell r="E795">
            <v>0</v>
          </cell>
        </row>
        <row r="796">
          <cell r="C796">
            <v>412</v>
          </cell>
          <cell r="D796">
            <v>161252</v>
          </cell>
          <cell r="E796">
            <v>21182.85</v>
          </cell>
        </row>
        <row r="797">
          <cell r="C797">
            <v>416</v>
          </cell>
          <cell r="D797">
            <v>10172</v>
          </cell>
          <cell r="E797">
            <v>2043.99</v>
          </cell>
        </row>
        <row r="798">
          <cell r="C798">
            <v>472</v>
          </cell>
          <cell r="D798">
            <v>181012</v>
          </cell>
          <cell r="E798">
            <v>8063.28</v>
          </cell>
        </row>
        <row r="799">
          <cell r="C799">
            <v>482</v>
          </cell>
          <cell r="D799">
            <v>595413</v>
          </cell>
          <cell r="E799">
            <v>31191.52</v>
          </cell>
        </row>
        <row r="800">
          <cell r="C800">
            <v>501</v>
          </cell>
          <cell r="D800">
            <v>1618431</v>
          </cell>
          <cell r="E800">
            <v>255625.24</v>
          </cell>
        </row>
        <row r="801">
          <cell r="C801">
            <v>503</v>
          </cell>
          <cell r="D801">
            <v>14713480</v>
          </cell>
          <cell r="E801">
            <v>1714074.11</v>
          </cell>
        </row>
        <row r="802">
          <cell r="C802">
            <v>512</v>
          </cell>
          <cell r="D802">
            <v>44167</v>
          </cell>
          <cell r="E802">
            <v>5733.6</v>
          </cell>
        </row>
        <row r="803">
          <cell r="C803">
            <v>516</v>
          </cell>
          <cell r="D803">
            <v>18092962</v>
          </cell>
          <cell r="E803">
            <v>1613757.1</v>
          </cell>
        </row>
        <row r="804">
          <cell r="C804">
            <v>572</v>
          </cell>
          <cell r="D804">
            <v>9898</v>
          </cell>
          <cell r="E804">
            <v>461.97</v>
          </cell>
        </row>
        <row r="805">
          <cell r="C805">
            <v>581</v>
          </cell>
          <cell r="D805">
            <v>681743</v>
          </cell>
          <cell r="E805">
            <v>40067.82</v>
          </cell>
        </row>
        <row r="806">
          <cell r="C806">
            <v>583</v>
          </cell>
          <cell r="D806">
            <v>11528990</v>
          </cell>
          <cell r="E806">
            <v>302177.71000000002</v>
          </cell>
        </row>
        <row r="807">
          <cell r="C807">
            <v>601</v>
          </cell>
          <cell r="D807">
            <v>804540</v>
          </cell>
          <cell r="E807">
            <v>133732.57999999999</v>
          </cell>
        </row>
        <row r="808">
          <cell r="C808">
            <v>602</v>
          </cell>
          <cell r="D808">
            <v>113400</v>
          </cell>
          <cell r="E808">
            <v>16190.42</v>
          </cell>
        </row>
        <row r="809">
          <cell r="C809">
            <v>681</v>
          </cell>
          <cell r="D809">
            <v>435105</v>
          </cell>
          <cell r="E809">
            <v>26885</v>
          </cell>
        </row>
        <row r="810">
          <cell r="C810">
            <v>682</v>
          </cell>
          <cell r="D810">
            <v>11100</v>
          </cell>
          <cell r="E810">
            <v>974.42</v>
          </cell>
        </row>
        <row r="811">
          <cell r="C811">
            <v>701</v>
          </cell>
          <cell r="D811">
            <v>537491</v>
          </cell>
          <cell r="E811">
            <v>85198.45</v>
          </cell>
        </row>
        <row r="812">
          <cell r="C812">
            <v>703</v>
          </cell>
          <cell r="D812">
            <v>2198665</v>
          </cell>
          <cell r="E812">
            <v>252270.29</v>
          </cell>
        </row>
        <row r="813">
          <cell r="C813">
            <v>781</v>
          </cell>
          <cell r="D813">
            <v>182545</v>
          </cell>
          <cell r="E813">
            <v>11326.37</v>
          </cell>
        </row>
        <row r="814">
          <cell r="C814">
            <v>783</v>
          </cell>
          <cell r="D814">
            <v>1904530</v>
          </cell>
          <cell r="E814">
            <v>66535.759999999995</v>
          </cell>
        </row>
        <row r="815">
          <cell r="C815">
            <v>801</v>
          </cell>
          <cell r="D815">
            <v>1808980</v>
          </cell>
          <cell r="E815">
            <v>291855.53000000003</v>
          </cell>
        </row>
        <row r="816">
          <cell r="C816">
            <v>802</v>
          </cell>
          <cell r="D816">
            <v>450536</v>
          </cell>
          <cell r="E816">
            <v>83167.320000000007</v>
          </cell>
        </row>
        <row r="817">
          <cell r="C817">
            <v>881</v>
          </cell>
          <cell r="D817">
            <v>772471</v>
          </cell>
          <cell r="E817">
            <v>47908.94</v>
          </cell>
        </row>
        <row r="818">
          <cell r="C818">
            <v>882</v>
          </cell>
          <cell r="D818">
            <v>407142</v>
          </cell>
          <cell r="E818">
            <v>34028.28</v>
          </cell>
        </row>
        <row r="819">
          <cell r="C819">
            <v>902</v>
          </cell>
          <cell r="D819">
            <v>399698</v>
          </cell>
          <cell r="E819">
            <v>85906.73</v>
          </cell>
        </row>
        <row r="820">
          <cell r="C820">
            <v>919</v>
          </cell>
          <cell r="D820">
            <v>0</v>
          </cell>
          <cell r="E820">
            <v>0</v>
          </cell>
        </row>
        <row r="821">
          <cell r="C821">
            <v>917</v>
          </cell>
          <cell r="D821">
            <v>11969700</v>
          </cell>
          <cell r="E821">
            <v>266922.37</v>
          </cell>
        </row>
        <row r="822">
          <cell r="C822">
            <v>918</v>
          </cell>
          <cell r="D822">
            <v>0</v>
          </cell>
          <cell r="E822">
            <v>0</v>
          </cell>
        </row>
        <row r="823">
          <cell r="C823">
            <v>926</v>
          </cell>
          <cell r="D823">
            <v>11605009</v>
          </cell>
          <cell r="E823">
            <v>203188.42</v>
          </cell>
        </row>
        <row r="824">
          <cell r="C824">
            <v>927</v>
          </cell>
          <cell r="D824">
            <v>0</v>
          </cell>
          <cell r="E824">
            <v>0</v>
          </cell>
        </row>
        <row r="825">
          <cell r="C825">
            <v>929</v>
          </cell>
          <cell r="D825">
            <v>0</v>
          </cell>
          <cell r="E825">
            <v>0</v>
          </cell>
        </row>
        <row r="826">
          <cell r="C826">
            <v>930</v>
          </cell>
          <cell r="D826">
            <v>3932279</v>
          </cell>
          <cell r="E826">
            <v>267409.51</v>
          </cell>
        </row>
        <row r="827">
          <cell r="C827">
            <v>937</v>
          </cell>
          <cell r="D827">
            <v>5967431</v>
          </cell>
          <cell r="E827">
            <v>77271.259999999995</v>
          </cell>
        </row>
        <row r="828">
          <cell r="C828">
            <v>938</v>
          </cell>
          <cell r="D828">
            <v>0</v>
          </cell>
          <cell r="E828">
            <v>0</v>
          </cell>
        </row>
        <row r="829">
          <cell r="C829">
            <v>941</v>
          </cell>
          <cell r="D829">
            <v>0</v>
          </cell>
          <cell r="E829">
            <v>0</v>
          </cell>
        </row>
        <row r="830">
          <cell r="C830">
            <v>949</v>
          </cell>
          <cell r="D830">
            <v>0</v>
          </cell>
          <cell r="E830">
            <v>0</v>
          </cell>
        </row>
        <row r="831">
          <cell r="C831">
            <v>946</v>
          </cell>
          <cell r="D831">
            <v>1923600</v>
          </cell>
          <cell r="E831">
            <v>18757.509999999998</v>
          </cell>
        </row>
        <row r="832">
          <cell r="C832">
            <v>950</v>
          </cell>
          <cell r="D832">
            <v>0</v>
          </cell>
          <cell r="E832">
            <v>0</v>
          </cell>
        </row>
        <row r="833">
          <cell r="C833">
            <v>957</v>
          </cell>
          <cell r="D833">
            <v>635250</v>
          </cell>
          <cell r="E833">
            <v>6216.69</v>
          </cell>
        </row>
        <row r="834">
          <cell r="C834">
            <v>107</v>
          </cell>
          <cell r="D834">
            <v>1540520</v>
          </cell>
          <cell r="E834">
            <v>98905</v>
          </cell>
        </row>
        <row r="835">
          <cell r="C835">
            <v>958</v>
          </cell>
          <cell r="D835">
            <v>0</v>
          </cell>
          <cell r="E835">
            <v>0</v>
          </cell>
        </row>
        <row r="836">
          <cell r="C836">
            <v>961</v>
          </cell>
          <cell r="D836">
            <v>2355588</v>
          </cell>
          <cell r="E836">
            <v>332969.09000000003</v>
          </cell>
        </row>
        <row r="837">
          <cell r="C837">
            <v>129</v>
          </cell>
          <cell r="D837">
            <v>1758580</v>
          </cell>
          <cell r="E837">
            <v>46047.360000000001</v>
          </cell>
        </row>
        <row r="838">
          <cell r="C838">
            <v>966</v>
          </cell>
          <cell r="D838">
            <v>3432000</v>
          </cell>
          <cell r="E838">
            <v>35466.58</v>
          </cell>
        </row>
        <row r="839">
          <cell r="C839">
            <v>982</v>
          </cell>
          <cell r="D839">
            <v>172799</v>
          </cell>
          <cell r="E839">
            <v>18324.38</v>
          </cell>
        </row>
        <row r="840">
          <cell r="C840">
            <v>128</v>
          </cell>
          <cell r="D840">
            <v>1274831</v>
          </cell>
          <cell r="E840">
            <v>63570.879999999997</v>
          </cell>
        </row>
        <row r="841">
          <cell r="C841">
            <v>229</v>
          </cell>
          <cell r="D841">
            <v>0</v>
          </cell>
          <cell r="E841">
            <v>0</v>
          </cell>
        </row>
        <row r="842">
          <cell r="C842">
            <v>228</v>
          </cell>
          <cell r="D842">
            <v>0</v>
          </cell>
          <cell r="E842">
            <v>0</v>
          </cell>
        </row>
        <row r="843">
          <cell r="C843">
            <v>102</v>
          </cell>
          <cell r="D843">
            <v>35444807</v>
          </cell>
          <cell r="E843">
            <v>4513313.8600000003</v>
          </cell>
        </row>
        <row r="844">
          <cell r="C844">
            <v>104</v>
          </cell>
          <cell r="D844">
            <v>686915</v>
          </cell>
          <cell r="E844">
            <v>116223.51</v>
          </cell>
        </row>
        <row r="845">
          <cell r="C845">
            <v>105</v>
          </cell>
          <cell r="D845">
            <v>80543</v>
          </cell>
          <cell r="E845">
            <v>11884.1</v>
          </cell>
        </row>
        <row r="846">
          <cell r="C846">
            <v>109</v>
          </cell>
          <cell r="D846">
            <v>0</v>
          </cell>
          <cell r="E846">
            <v>0</v>
          </cell>
        </row>
        <row r="847">
          <cell r="C847">
            <v>110</v>
          </cell>
          <cell r="D847">
            <v>11767224</v>
          </cell>
          <cell r="E847">
            <v>1120482.96</v>
          </cell>
        </row>
        <row r="848">
          <cell r="C848">
            <v>111</v>
          </cell>
          <cell r="D848">
            <v>8239200</v>
          </cell>
          <cell r="E848">
            <v>906731.83</v>
          </cell>
        </row>
        <row r="849">
          <cell r="C849">
            <v>116</v>
          </cell>
          <cell r="D849">
            <v>6304745</v>
          </cell>
          <cell r="E849">
            <v>45113.35</v>
          </cell>
        </row>
        <row r="850">
          <cell r="C850">
            <v>120</v>
          </cell>
          <cell r="D850">
            <v>1736441</v>
          </cell>
          <cell r="E850">
            <v>158023.93</v>
          </cell>
        </row>
        <row r="851">
          <cell r="C851">
            <v>121</v>
          </cell>
          <cell r="D851">
            <v>3872450</v>
          </cell>
          <cell r="E851">
            <v>293948.78999999998</v>
          </cell>
        </row>
        <row r="852">
          <cell r="C852">
            <v>182</v>
          </cell>
          <cell r="D852">
            <v>24419778</v>
          </cell>
          <cell r="E852">
            <v>1201897.03</v>
          </cell>
        </row>
        <row r="853">
          <cell r="C853">
            <v>184</v>
          </cell>
          <cell r="D853">
            <v>1645190</v>
          </cell>
          <cell r="E853">
            <v>192163.3</v>
          </cell>
        </row>
        <row r="854">
          <cell r="C854">
            <v>185</v>
          </cell>
          <cell r="D854">
            <v>199446</v>
          </cell>
          <cell r="E854">
            <v>16755.04</v>
          </cell>
        </row>
        <row r="855">
          <cell r="C855">
            <v>201</v>
          </cell>
          <cell r="D855">
            <v>567892</v>
          </cell>
          <cell r="E855">
            <v>67415.97</v>
          </cell>
        </row>
        <row r="856">
          <cell r="C856">
            <v>202</v>
          </cell>
          <cell r="D856">
            <v>958175</v>
          </cell>
          <cell r="E856">
            <v>122278.79</v>
          </cell>
        </row>
        <row r="857">
          <cell r="C857">
            <v>203</v>
          </cell>
          <cell r="D857">
            <v>2810349</v>
          </cell>
          <cell r="E857">
            <v>258602.28</v>
          </cell>
        </row>
        <row r="858">
          <cell r="C858">
            <v>216</v>
          </cell>
          <cell r="D858">
            <v>4518</v>
          </cell>
          <cell r="E858">
            <v>90.37</v>
          </cell>
        </row>
        <row r="859">
          <cell r="C859">
            <v>211</v>
          </cell>
          <cell r="D859">
            <v>11516520</v>
          </cell>
          <cell r="E859">
            <v>1037361.95</v>
          </cell>
        </row>
        <row r="860">
          <cell r="C860">
            <v>212</v>
          </cell>
          <cell r="D860">
            <v>738422</v>
          </cell>
          <cell r="E860">
            <v>118251.63</v>
          </cell>
        </row>
        <row r="861">
          <cell r="C861">
            <v>220</v>
          </cell>
          <cell r="D861">
            <v>0</v>
          </cell>
          <cell r="E861">
            <v>0</v>
          </cell>
        </row>
        <row r="862">
          <cell r="C862">
            <v>221</v>
          </cell>
          <cell r="D862">
            <v>526660</v>
          </cell>
          <cell r="E862">
            <v>41696.21</v>
          </cell>
        </row>
        <row r="863">
          <cell r="C863">
            <v>272</v>
          </cell>
          <cell r="D863">
            <v>185900</v>
          </cell>
          <cell r="E863">
            <v>17264.38</v>
          </cell>
        </row>
        <row r="864">
          <cell r="C864">
            <v>281</v>
          </cell>
          <cell r="D864">
            <v>316179</v>
          </cell>
          <cell r="E864">
            <v>12389.72</v>
          </cell>
        </row>
        <row r="865">
          <cell r="C865">
            <v>282</v>
          </cell>
          <cell r="D865">
            <v>885924</v>
          </cell>
          <cell r="E865">
            <v>40607.99</v>
          </cell>
        </row>
        <row r="866">
          <cell r="C866">
            <v>283</v>
          </cell>
          <cell r="D866">
            <v>2144825</v>
          </cell>
          <cell r="E866">
            <v>56508.28</v>
          </cell>
        </row>
        <row r="867">
          <cell r="C867">
            <v>300</v>
          </cell>
          <cell r="D867">
            <v>0</v>
          </cell>
          <cell r="E867">
            <v>0</v>
          </cell>
        </row>
        <row r="868">
          <cell r="C868">
            <v>301</v>
          </cell>
          <cell r="D868">
            <v>65387374</v>
          </cell>
          <cell r="E868">
            <v>9242670.7200000007</v>
          </cell>
        </row>
        <row r="869">
          <cell r="C869">
            <v>302</v>
          </cell>
          <cell r="D869">
            <v>2743895</v>
          </cell>
          <cell r="E869">
            <v>311034.36</v>
          </cell>
        </row>
        <row r="870">
          <cell r="C870">
            <v>310</v>
          </cell>
          <cell r="D870">
            <v>0</v>
          </cell>
          <cell r="E870">
            <v>0</v>
          </cell>
        </row>
        <row r="871">
          <cell r="C871">
            <v>312</v>
          </cell>
          <cell r="D871">
            <v>79946</v>
          </cell>
          <cell r="E871">
            <v>14214.91</v>
          </cell>
        </row>
        <row r="872">
          <cell r="C872">
            <v>318</v>
          </cell>
          <cell r="D872">
            <v>2770694</v>
          </cell>
          <cell r="E872">
            <v>121315.43</v>
          </cell>
        </row>
        <row r="873">
          <cell r="C873">
            <v>319</v>
          </cell>
          <cell r="D873">
            <v>3817056</v>
          </cell>
          <cell r="E873">
            <v>421040.22</v>
          </cell>
        </row>
        <row r="874">
          <cell r="C874">
            <v>372</v>
          </cell>
          <cell r="D874">
            <v>16551</v>
          </cell>
          <cell r="E874">
            <v>1692.25</v>
          </cell>
        </row>
        <row r="875">
          <cell r="C875">
            <v>878</v>
          </cell>
          <cell r="D875">
            <v>20240712</v>
          </cell>
          <cell r="E875">
            <v>1244351.1399999999</v>
          </cell>
        </row>
        <row r="876">
          <cell r="C876">
            <v>381</v>
          </cell>
          <cell r="D876">
            <v>32116067</v>
          </cell>
          <cell r="E876">
            <v>2101773.7200000002</v>
          </cell>
        </row>
        <row r="877">
          <cell r="C877">
            <v>382</v>
          </cell>
          <cell r="D877">
            <v>1412130</v>
          </cell>
          <cell r="E877">
            <v>49605.91</v>
          </cell>
        </row>
        <row r="878">
          <cell r="C878">
            <v>402</v>
          </cell>
          <cell r="D878">
            <v>1154065</v>
          </cell>
          <cell r="E878">
            <v>109659.08</v>
          </cell>
        </row>
        <row r="879">
          <cell r="C879">
            <v>409</v>
          </cell>
          <cell r="D879">
            <v>0</v>
          </cell>
          <cell r="E879">
            <v>0</v>
          </cell>
        </row>
        <row r="880">
          <cell r="C880">
            <v>412</v>
          </cell>
          <cell r="D880">
            <v>158251</v>
          </cell>
          <cell r="E880">
            <v>17433.73</v>
          </cell>
        </row>
        <row r="881">
          <cell r="C881">
            <v>416</v>
          </cell>
          <cell r="D881">
            <v>16491</v>
          </cell>
          <cell r="E881">
            <v>3165.31</v>
          </cell>
        </row>
        <row r="882">
          <cell r="C882">
            <v>472</v>
          </cell>
          <cell r="D882">
            <v>195787</v>
          </cell>
          <cell r="E882">
            <v>8729.9</v>
          </cell>
        </row>
        <row r="883">
          <cell r="C883">
            <v>482</v>
          </cell>
          <cell r="D883">
            <v>709411</v>
          </cell>
          <cell r="E883">
            <v>14492.78</v>
          </cell>
        </row>
        <row r="884">
          <cell r="C884">
            <v>501</v>
          </cell>
          <cell r="D884">
            <v>2413350</v>
          </cell>
          <cell r="E884">
            <v>280386.11</v>
          </cell>
        </row>
        <row r="885">
          <cell r="C885">
            <v>503</v>
          </cell>
          <cell r="D885">
            <v>15031590</v>
          </cell>
          <cell r="E885">
            <v>1317661.67</v>
          </cell>
        </row>
        <row r="886">
          <cell r="C886">
            <v>512</v>
          </cell>
          <cell r="D886">
            <v>42492</v>
          </cell>
          <cell r="E886">
            <v>4651.8</v>
          </cell>
        </row>
        <row r="887">
          <cell r="C887">
            <v>516</v>
          </cell>
          <cell r="D887">
            <v>18955741</v>
          </cell>
          <cell r="E887">
            <v>1624275.18</v>
          </cell>
        </row>
        <row r="888">
          <cell r="C888">
            <v>572</v>
          </cell>
          <cell r="D888">
            <v>9858</v>
          </cell>
          <cell r="E888">
            <v>454.64</v>
          </cell>
        </row>
        <row r="889">
          <cell r="C889">
            <v>581</v>
          </cell>
          <cell r="D889">
            <v>946971</v>
          </cell>
          <cell r="E889">
            <v>40263.11</v>
          </cell>
        </row>
        <row r="890">
          <cell r="C890">
            <v>583</v>
          </cell>
          <cell r="D890">
            <v>11061700</v>
          </cell>
          <cell r="E890">
            <v>229370.88</v>
          </cell>
        </row>
        <row r="891">
          <cell r="C891">
            <v>601</v>
          </cell>
          <cell r="D891">
            <v>912180</v>
          </cell>
          <cell r="E891">
            <v>115787.59</v>
          </cell>
        </row>
        <row r="892">
          <cell r="C892">
            <v>602</v>
          </cell>
          <cell r="D892">
            <v>93600</v>
          </cell>
          <cell r="E892">
            <v>11053.59</v>
          </cell>
        </row>
        <row r="893">
          <cell r="C893">
            <v>681</v>
          </cell>
          <cell r="D893">
            <v>497877</v>
          </cell>
          <cell r="E893">
            <v>22498.3</v>
          </cell>
        </row>
        <row r="894">
          <cell r="C894">
            <v>682</v>
          </cell>
          <cell r="D894">
            <v>13200</v>
          </cell>
          <cell r="E894">
            <v>944.95</v>
          </cell>
        </row>
        <row r="895">
          <cell r="C895">
            <v>701</v>
          </cell>
          <cell r="D895">
            <v>779853</v>
          </cell>
          <cell r="E895">
            <v>88138.99</v>
          </cell>
        </row>
        <row r="896">
          <cell r="C896">
            <v>703</v>
          </cell>
          <cell r="D896">
            <v>2203780</v>
          </cell>
          <cell r="E896">
            <v>193630.68</v>
          </cell>
        </row>
        <row r="897">
          <cell r="C897">
            <v>781</v>
          </cell>
          <cell r="D897">
            <v>266020</v>
          </cell>
          <cell r="E897">
            <v>10748.41</v>
          </cell>
        </row>
        <row r="898">
          <cell r="C898">
            <v>783</v>
          </cell>
          <cell r="D898">
            <v>2182460</v>
          </cell>
          <cell r="E898">
            <v>56590.09</v>
          </cell>
        </row>
        <row r="899">
          <cell r="C899">
            <v>801</v>
          </cell>
          <cell r="D899">
            <v>2012527</v>
          </cell>
          <cell r="E899">
            <v>260282.99</v>
          </cell>
        </row>
        <row r="900">
          <cell r="C900">
            <v>802</v>
          </cell>
          <cell r="D900">
            <v>450986</v>
          </cell>
          <cell r="E900">
            <v>66875.990000000005</v>
          </cell>
        </row>
        <row r="901">
          <cell r="C901">
            <v>881</v>
          </cell>
          <cell r="D901">
            <v>830764</v>
          </cell>
          <cell r="E901">
            <v>44607.199999999997</v>
          </cell>
        </row>
        <row r="902">
          <cell r="C902">
            <v>882</v>
          </cell>
          <cell r="D902">
            <v>394828</v>
          </cell>
          <cell r="E902">
            <v>27910.2</v>
          </cell>
        </row>
        <row r="903">
          <cell r="C903">
            <v>902</v>
          </cell>
          <cell r="D903">
            <v>317421</v>
          </cell>
          <cell r="E903">
            <v>63320.67</v>
          </cell>
        </row>
        <row r="904">
          <cell r="C904">
            <v>919</v>
          </cell>
          <cell r="D904">
            <v>0</v>
          </cell>
          <cell r="E904">
            <v>0</v>
          </cell>
        </row>
        <row r="905">
          <cell r="C905">
            <v>917</v>
          </cell>
          <cell r="D905">
            <v>12239200</v>
          </cell>
          <cell r="E905">
            <v>223967.4</v>
          </cell>
        </row>
        <row r="906">
          <cell r="C906">
            <v>918</v>
          </cell>
          <cell r="D906">
            <v>0</v>
          </cell>
          <cell r="E906">
            <v>0</v>
          </cell>
        </row>
        <row r="907">
          <cell r="C907">
            <v>926</v>
          </cell>
          <cell r="D907">
            <v>12204161</v>
          </cell>
          <cell r="E907">
            <v>184949.14</v>
          </cell>
        </row>
        <row r="908">
          <cell r="C908">
            <v>927</v>
          </cell>
          <cell r="D908">
            <v>0</v>
          </cell>
          <cell r="E908">
            <v>0</v>
          </cell>
        </row>
        <row r="909">
          <cell r="C909">
            <v>929</v>
          </cell>
          <cell r="D909">
            <v>0</v>
          </cell>
          <cell r="E909">
            <v>0</v>
          </cell>
        </row>
        <row r="910">
          <cell r="C910">
            <v>930</v>
          </cell>
          <cell r="D910">
            <v>4292858</v>
          </cell>
          <cell r="E910">
            <v>357337.83</v>
          </cell>
        </row>
        <row r="911">
          <cell r="C911">
            <v>937</v>
          </cell>
          <cell r="D911">
            <v>6439380</v>
          </cell>
          <cell r="E911">
            <v>73610.95</v>
          </cell>
        </row>
        <row r="912">
          <cell r="C912">
            <v>938</v>
          </cell>
          <cell r="D912">
            <v>0</v>
          </cell>
          <cell r="E912">
            <v>0</v>
          </cell>
        </row>
        <row r="913">
          <cell r="C913">
            <v>941</v>
          </cell>
          <cell r="D913">
            <v>0</v>
          </cell>
          <cell r="E913">
            <v>0</v>
          </cell>
        </row>
        <row r="914">
          <cell r="C914">
            <v>949</v>
          </cell>
          <cell r="D914">
            <v>0</v>
          </cell>
          <cell r="E914">
            <v>0</v>
          </cell>
        </row>
        <row r="915">
          <cell r="C915">
            <v>946</v>
          </cell>
          <cell r="D915">
            <v>1925700</v>
          </cell>
          <cell r="E915">
            <v>17709.68</v>
          </cell>
        </row>
        <row r="916">
          <cell r="C916">
            <v>950</v>
          </cell>
          <cell r="D916">
            <v>0</v>
          </cell>
          <cell r="E916">
            <v>0</v>
          </cell>
        </row>
        <row r="917">
          <cell r="C917">
            <v>957</v>
          </cell>
          <cell r="D917">
            <v>834750</v>
          </cell>
          <cell r="E917">
            <v>7021.66</v>
          </cell>
        </row>
        <row r="918">
          <cell r="C918">
            <v>107</v>
          </cell>
          <cell r="D918">
            <v>521210</v>
          </cell>
          <cell r="E918">
            <v>-11315.5</v>
          </cell>
        </row>
        <row r="919">
          <cell r="C919">
            <v>958</v>
          </cell>
          <cell r="D919">
            <v>0</v>
          </cell>
          <cell r="E919">
            <v>0</v>
          </cell>
        </row>
        <row r="920">
          <cell r="C920">
            <v>961</v>
          </cell>
          <cell r="D920">
            <v>16330537</v>
          </cell>
          <cell r="E920">
            <v>-132355.35</v>
          </cell>
        </row>
        <row r="921">
          <cell r="C921">
            <v>129</v>
          </cell>
          <cell r="D921">
            <v>1543200</v>
          </cell>
          <cell r="E921">
            <v>25916.74</v>
          </cell>
        </row>
        <row r="922">
          <cell r="C922">
            <v>966</v>
          </cell>
          <cell r="D922">
            <v>3728700</v>
          </cell>
          <cell r="E922">
            <v>36649.1</v>
          </cell>
        </row>
        <row r="923">
          <cell r="C923">
            <v>982</v>
          </cell>
          <cell r="D923">
            <v>192974</v>
          </cell>
          <cell r="E923">
            <v>17374.09</v>
          </cell>
        </row>
        <row r="924">
          <cell r="C924">
            <v>128</v>
          </cell>
          <cell r="D924">
            <v>1579109</v>
          </cell>
          <cell r="E924">
            <v>48158.21</v>
          </cell>
        </row>
        <row r="925">
          <cell r="C925">
            <v>229</v>
          </cell>
          <cell r="D925">
            <v>0</v>
          </cell>
          <cell r="E925">
            <v>0</v>
          </cell>
        </row>
        <row r="926">
          <cell r="C926">
            <v>228</v>
          </cell>
          <cell r="D926">
            <v>0</v>
          </cell>
          <cell r="E926">
            <v>0</v>
          </cell>
        </row>
        <row r="927">
          <cell r="C927">
            <v>102</v>
          </cell>
          <cell r="D927">
            <v>36105365</v>
          </cell>
          <cell r="E927">
            <v>5373029.2400000002</v>
          </cell>
        </row>
        <row r="928">
          <cell r="C928">
            <v>104</v>
          </cell>
          <cell r="D928">
            <v>716364</v>
          </cell>
          <cell r="E928">
            <v>118768.66</v>
          </cell>
        </row>
        <row r="929">
          <cell r="C929">
            <v>105</v>
          </cell>
          <cell r="D929">
            <v>81111</v>
          </cell>
          <cell r="E929">
            <v>13562.38</v>
          </cell>
        </row>
        <row r="930">
          <cell r="C930">
            <v>109</v>
          </cell>
          <cell r="D930">
            <v>0</v>
          </cell>
          <cell r="E930">
            <v>0</v>
          </cell>
        </row>
        <row r="931">
          <cell r="C931">
            <v>110</v>
          </cell>
          <cell r="D931">
            <v>10191010</v>
          </cell>
          <cell r="E931">
            <v>964956.13</v>
          </cell>
        </row>
        <row r="932">
          <cell r="C932">
            <v>111</v>
          </cell>
          <cell r="D932">
            <v>7190400</v>
          </cell>
          <cell r="E932">
            <v>797186.71</v>
          </cell>
        </row>
        <row r="933">
          <cell r="C933">
            <v>116</v>
          </cell>
          <cell r="D933">
            <v>6414618</v>
          </cell>
          <cell r="E933">
            <v>72835.710000000006</v>
          </cell>
        </row>
        <row r="934">
          <cell r="C934">
            <v>120</v>
          </cell>
          <cell r="D934">
            <v>1943394</v>
          </cell>
          <cell r="E934">
            <v>211573.53</v>
          </cell>
        </row>
        <row r="935">
          <cell r="C935">
            <v>121</v>
          </cell>
          <cell r="D935">
            <v>3829420</v>
          </cell>
          <cell r="E935">
            <v>362979.9</v>
          </cell>
        </row>
        <row r="936">
          <cell r="C936">
            <v>182</v>
          </cell>
          <cell r="D936">
            <v>24805196</v>
          </cell>
          <cell r="E936">
            <v>1219596.23</v>
          </cell>
        </row>
        <row r="937">
          <cell r="C937">
            <v>184</v>
          </cell>
          <cell r="D937">
            <v>1436888</v>
          </cell>
          <cell r="E937">
            <v>149713.19</v>
          </cell>
        </row>
        <row r="938">
          <cell r="C938">
            <v>185</v>
          </cell>
          <cell r="D938">
            <v>198899</v>
          </cell>
          <cell r="E938">
            <v>16707.64</v>
          </cell>
        </row>
        <row r="939">
          <cell r="C939">
            <v>201</v>
          </cell>
          <cell r="D939">
            <v>708506</v>
          </cell>
          <cell r="E939">
            <v>96819.45</v>
          </cell>
        </row>
        <row r="940">
          <cell r="C940">
            <v>202</v>
          </cell>
          <cell r="D940">
            <v>901850</v>
          </cell>
          <cell r="E940">
            <v>132316.51999999999</v>
          </cell>
        </row>
        <row r="941">
          <cell r="C941">
            <v>203</v>
          </cell>
          <cell r="D941">
            <v>2646270</v>
          </cell>
          <cell r="E941">
            <v>285079.73</v>
          </cell>
        </row>
        <row r="942">
          <cell r="C942">
            <v>216</v>
          </cell>
          <cell r="D942">
            <v>0</v>
          </cell>
          <cell r="E942">
            <v>0</v>
          </cell>
        </row>
        <row r="943">
          <cell r="C943">
            <v>211</v>
          </cell>
          <cell r="D943">
            <v>9730868</v>
          </cell>
          <cell r="E943">
            <v>875910.61</v>
          </cell>
        </row>
        <row r="944">
          <cell r="C944">
            <v>212</v>
          </cell>
          <cell r="D944">
            <v>760044</v>
          </cell>
          <cell r="E944">
            <v>131885.72</v>
          </cell>
        </row>
        <row r="945">
          <cell r="C945">
            <v>220</v>
          </cell>
          <cell r="D945">
            <v>0</v>
          </cell>
          <cell r="E945">
            <v>0</v>
          </cell>
        </row>
        <row r="946">
          <cell r="C946">
            <v>221</v>
          </cell>
          <cell r="D946">
            <v>552980</v>
          </cell>
          <cell r="E946">
            <v>52883.199999999997</v>
          </cell>
        </row>
        <row r="947">
          <cell r="C947">
            <v>272</v>
          </cell>
          <cell r="D947">
            <v>196418</v>
          </cell>
          <cell r="E947">
            <v>17210.71</v>
          </cell>
        </row>
        <row r="948">
          <cell r="C948">
            <v>281</v>
          </cell>
          <cell r="D948">
            <v>382265</v>
          </cell>
          <cell r="E948">
            <v>13448.47</v>
          </cell>
        </row>
        <row r="949">
          <cell r="C949">
            <v>282</v>
          </cell>
          <cell r="D949">
            <v>957216</v>
          </cell>
          <cell r="E949">
            <v>42598.51</v>
          </cell>
        </row>
        <row r="950">
          <cell r="C950">
            <v>283</v>
          </cell>
          <cell r="D950">
            <v>2180720</v>
          </cell>
          <cell r="E950">
            <v>56033.79</v>
          </cell>
        </row>
        <row r="951">
          <cell r="C951">
            <v>300</v>
          </cell>
          <cell r="D951">
            <v>0</v>
          </cell>
          <cell r="E951">
            <v>0</v>
          </cell>
        </row>
        <row r="952">
          <cell r="C952">
            <v>301</v>
          </cell>
          <cell r="D952">
            <v>70662196</v>
          </cell>
          <cell r="E952">
            <v>11387081</v>
          </cell>
        </row>
        <row r="953">
          <cell r="C953">
            <v>302</v>
          </cell>
          <cell r="D953">
            <v>2648051</v>
          </cell>
          <cell r="E953">
            <v>363918.3</v>
          </cell>
        </row>
        <row r="954">
          <cell r="C954">
            <v>310</v>
          </cell>
          <cell r="D954">
            <v>0</v>
          </cell>
          <cell r="E954">
            <v>0</v>
          </cell>
        </row>
        <row r="955">
          <cell r="C955">
            <v>312</v>
          </cell>
          <cell r="D955">
            <v>85265</v>
          </cell>
          <cell r="E955">
            <v>16072.71</v>
          </cell>
        </row>
        <row r="956">
          <cell r="C956">
            <v>318</v>
          </cell>
          <cell r="D956">
            <v>2943162</v>
          </cell>
          <cell r="E956">
            <v>127436.77</v>
          </cell>
        </row>
        <row r="957">
          <cell r="C957">
            <v>319</v>
          </cell>
          <cell r="D957">
            <v>3967572</v>
          </cell>
          <cell r="E957">
            <v>510909.15</v>
          </cell>
        </row>
        <row r="958">
          <cell r="C958">
            <v>372</v>
          </cell>
          <cell r="D958">
            <v>17673</v>
          </cell>
          <cell r="E958">
            <v>1684.15</v>
          </cell>
        </row>
        <row r="959">
          <cell r="C959">
            <v>878</v>
          </cell>
          <cell r="D959">
            <v>6447268</v>
          </cell>
          <cell r="E959">
            <v>613771.99</v>
          </cell>
        </row>
        <row r="960">
          <cell r="C960">
            <v>381</v>
          </cell>
          <cell r="D960">
            <v>34502312</v>
          </cell>
          <cell r="E960">
            <v>2213119.96</v>
          </cell>
        </row>
        <row r="961">
          <cell r="C961">
            <v>382</v>
          </cell>
          <cell r="D961">
            <v>1438350</v>
          </cell>
          <cell r="E961">
            <v>49987.23</v>
          </cell>
        </row>
        <row r="962">
          <cell r="C962">
            <v>402</v>
          </cell>
          <cell r="D962">
            <v>1574251</v>
          </cell>
          <cell r="E962">
            <v>186093.35</v>
          </cell>
        </row>
        <row r="963">
          <cell r="C963">
            <v>409</v>
          </cell>
          <cell r="D963">
            <v>0</v>
          </cell>
          <cell r="E963">
            <v>0</v>
          </cell>
        </row>
        <row r="964">
          <cell r="C964">
            <v>412</v>
          </cell>
          <cell r="D964">
            <v>145832</v>
          </cell>
          <cell r="E964">
            <v>18601.349999999999</v>
          </cell>
        </row>
        <row r="965">
          <cell r="C965">
            <v>416</v>
          </cell>
          <cell r="D965">
            <v>13077</v>
          </cell>
          <cell r="E965">
            <v>1869.35</v>
          </cell>
        </row>
        <row r="966">
          <cell r="C966">
            <v>472</v>
          </cell>
          <cell r="D966">
            <v>185350</v>
          </cell>
          <cell r="E966">
            <v>8343.82</v>
          </cell>
        </row>
        <row r="967">
          <cell r="C967">
            <v>482</v>
          </cell>
          <cell r="D967">
            <v>1036924</v>
          </cell>
          <cell r="E967">
            <v>21146.14</v>
          </cell>
        </row>
        <row r="968">
          <cell r="C968">
            <v>501</v>
          </cell>
          <cell r="D968">
            <v>3002055</v>
          </cell>
          <cell r="E968">
            <v>398545.45</v>
          </cell>
        </row>
        <row r="969">
          <cell r="C969">
            <v>503</v>
          </cell>
          <cell r="D969">
            <v>15102260</v>
          </cell>
          <cell r="E969">
            <v>1630848.05</v>
          </cell>
        </row>
        <row r="970">
          <cell r="C970">
            <v>512</v>
          </cell>
          <cell r="D970">
            <v>42620</v>
          </cell>
          <cell r="E970">
            <v>5290.21</v>
          </cell>
        </row>
        <row r="971">
          <cell r="C971">
            <v>516</v>
          </cell>
          <cell r="D971">
            <v>20584324</v>
          </cell>
          <cell r="E971">
            <v>1652009.11</v>
          </cell>
        </row>
        <row r="972">
          <cell r="C972">
            <v>572</v>
          </cell>
          <cell r="D972">
            <v>9858</v>
          </cell>
          <cell r="E972">
            <v>454.59</v>
          </cell>
        </row>
        <row r="973">
          <cell r="C973">
            <v>581</v>
          </cell>
          <cell r="D973">
            <v>1177074</v>
          </cell>
          <cell r="E973">
            <v>44643.81</v>
          </cell>
        </row>
        <row r="974">
          <cell r="C974">
            <v>583</v>
          </cell>
          <cell r="D974">
            <v>11292480</v>
          </cell>
          <cell r="E974">
            <v>228797.08</v>
          </cell>
        </row>
        <row r="975">
          <cell r="C975">
            <v>601</v>
          </cell>
          <cell r="D975">
            <v>1037087</v>
          </cell>
          <cell r="E975">
            <v>146862.21</v>
          </cell>
        </row>
        <row r="976">
          <cell r="C976">
            <v>602</v>
          </cell>
          <cell r="D976">
            <v>71100</v>
          </cell>
          <cell r="E976">
            <v>10603.47</v>
          </cell>
        </row>
        <row r="977">
          <cell r="C977">
            <v>681</v>
          </cell>
          <cell r="D977">
            <v>571510</v>
          </cell>
          <cell r="E977">
            <v>23568.11</v>
          </cell>
        </row>
        <row r="978">
          <cell r="C978">
            <v>682</v>
          </cell>
          <cell r="D978">
            <v>14400</v>
          </cell>
          <cell r="E978">
            <v>954.23</v>
          </cell>
        </row>
        <row r="979">
          <cell r="C979">
            <v>701</v>
          </cell>
          <cell r="D979">
            <v>1001479</v>
          </cell>
          <cell r="E979">
            <v>128060.38</v>
          </cell>
        </row>
        <row r="980">
          <cell r="C980">
            <v>703</v>
          </cell>
          <cell r="D980">
            <v>2125115</v>
          </cell>
          <cell r="E980">
            <v>246045.34</v>
          </cell>
        </row>
        <row r="981">
          <cell r="C981">
            <v>781</v>
          </cell>
          <cell r="D981">
            <v>324988</v>
          </cell>
          <cell r="E981">
            <v>11367.01</v>
          </cell>
        </row>
        <row r="982">
          <cell r="C982">
            <v>783</v>
          </cell>
          <cell r="D982">
            <v>1980390</v>
          </cell>
          <cell r="E982">
            <v>53085.35</v>
          </cell>
        </row>
        <row r="983">
          <cell r="C983">
            <v>801</v>
          </cell>
          <cell r="D983">
            <v>2183008</v>
          </cell>
          <cell r="E983">
            <v>317240.96999999997</v>
          </cell>
        </row>
        <row r="984">
          <cell r="C984">
            <v>802</v>
          </cell>
          <cell r="D984">
            <v>451173</v>
          </cell>
          <cell r="E984">
            <v>76165.8</v>
          </cell>
        </row>
        <row r="985">
          <cell r="C985">
            <v>881</v>
          </cell>
          <cell r="D985">
            <v>907598</v>
          </cell>
          <cell r="E985">
            <v>47374.74</v>
          </cell>
        </row>
        <row r="986">
          <cell r="C986">
            <v>882</v>
          </cell>
          <cell r="D986">
            <v>397093</v>
          </cell>
          <cell r="E986">
            <v>28060.54</v>
          </cell>
        </row>
        <row r="987">
          <cell r="C987">
            <v>902</v>
          </cell>
          <cell r="D987">
            <v>398007</v>
          </cell>
          <cell r="E987">
            <v>81480.91</v>
          </cell>
        </row>
        <row r="988">
          <cell r="C988">
            <v>919</v>
          </cell>
          <cell r="D988">
            <v>0</v>
          </cell>
          <cell r="E988">
            <v>0</v>
          </cell>
        </row>
        <row r="989">
          <cell r="C989">
            <v>917</v>
          </cell>
          <cell r="D989">
            <v>10089450</v>
          </cell>
          <cell r="E989">
            <v>191640.57</v>
          </cell>
        </row>
        <row r="990">
          <cell r="C990">
            <v>918</v>
          </cell>
          <cell r="D990">
            <v>0</v>
          </cell>
          <cell r="E990">
            <v>0</v>
          </cell>
        </row>
        <row r="991">
          <cell r="C991">
            <v>926</v>
          </cell>
          <cell r="D991">
            <v>10223129</v>
          </cell>
          <cell r="E991">
            <v>171259.65</v>
          </cell>
        </row>
        <row r="992">
          <cell r="C992">
            <v>927</v>
          </cell>
          <cell r="D992">
            <v>0</v>
          </cell>
          <cell r="E992">
            <v>0</v>
          </cell>
        </row>
        <row r="993">
          <cell r="C993">
            <v>929</v>
          </cell>
          <cell r="D993">
            <v>0</v>
          </cell>
          <cell r="E993">
            <v>0</v>
          </cell>
        </row>
        <row r="994">
          <cell r="C994">
            <v>930</v>
          </cell>
          <cell r="D994">
            <v>3717155</v>
          </cell>
          <cell r="E994">
            <v>300872.33</v>
          </cell>
        </row>
        <row r="995">
          <cell r="C995">
            <v>937</v>
          </cell>
          <cell r="D995">
            <v>5696930</v>
          </cell>
          <cell r="E995">
            <v>68245.509999999995</v>
          </cell>
        </row>
        <row r="996">
          <cell r="C996">
            <v>938</v>
          </cell>
          <cell r="D996">
            <v>0</v>
          </cell>
          <cell r="E996">
            <v>0</v>
          </cell>
        </row>
        <row r="997">
          <cell r="C997">
            <v>941</v>
          </cell>
          <cell r="D997">
            <v>0</v>
          </cell>
          <cell r="E997">
            <v>0</v>
          </cell>
        </row>
        <row r="998">
          <cell r="C998">
            <v>949</v>
          </cell>
          <cell r="D998">
            <v>0</v>
          </cell>
          <cell r="E998">
            <v>0</v>
          </cell>
        </row>
        <row r="999">
          <cell r="C999">
            <v>946</v>
          </cell>
          <cell r="D999">
            <v>1997100</v>
          </cell>
          <cell r="E999">
            <v>18436.169999999998</v>
          </cell>
        </row>
        <row r="1000">
          <cell r="C1000">
            <v>950</v>
          </cell>
          <cell r="D1000">
            <v>0</v>
          </cell>
          <cell r="E1000">
            <v>0</v>
          </cell>
        </row>
        <row r="1001">
          <cell r="C1001">
            <v>957</v>
          </cell>
          <cell r="D1001">
            <v>831600</v>
          </cell>
          <cell r="E1001">
            <v>8168.04</v>
          </cell>
        </row>
        <row r="1002">
          <cell r="C1002">
            <v>107</v>
          </cell>
          <cell r="D1002">
            <v>5364570</v>
          </cell>
          <cell r="E1002">
            <v>212079.72</v>
          </cell>
        </row>
        <row r="1003">
          <cell r="C1003">
            <v>958</v>
          </cell>
          <cell r="D1003">
            <v>0</v>
          </cell>
          <cell r="E1003">
            <v>0</v>
          </cell>
        </row>
        <row r="1004">
          <cell r="C1004">
            <v>961</v>
          </cell>
          <cell r="D1004">
            <v>5948563</v>
          </cell>
          <cell r="E1004">
            <v>444684.32</v>
          </cell>
        </row>
        <row r="1005">
          <cell r="C1005">
            <v>129</v>
          </cell>
          <cell r="D1005">
            <v>1562820</v>
          </cell>
          <cell r="E1005">
            <v>27116.47</v>
          </cell>
        </row>
        <row r="1006">
          <cell r="C1006">
            <v>966</v>
          </cell>
          <cell r="D1006">
            <v>3022200</v>
          </cell>
          <cell r="E1006">
            <v>33307.129999999997</v>
          </cell>
        </row>
        <row r="1007">
          <cell r="C1007">
            <v>982</v>
          </cell>
          <cell r="D1007">
            <v>211314</v>
          </cell>
          <cell r="E1007">
            <v>18406.47</v>
          </cell>
        </row>
        <row r="1008">
          <cell r="C1008">
            <v>128</v>
          </cell>
          <cell r="D1008">
            <v>1499444</v>
          </cell>
          <cell r="E1008">
            <v>40182.550000000003</v>
          </cell>
        </row>
        <row r="1009">
          <cell r="C1009">
            <v>229</v>
          </cell>
          <cell r="D1009">
            <v>0</v>
          </cell>
          <cell r="E1009">
            <v>0</v>
          </cell>
        </row>
        <row r="1010">
          <cell r="C1010">
            <v>228</v>
          </cell>
          <cell r="D1010">
            <v>0</v>
          </cell>
          <cell r="E1010">
            <v>0</v>
          </cell>
        </row>
      </sheetData>
      <sheetData sheetId="39" refreshError="1"/>
      <sheetData sheetId="40" refreshError="1">
        <row r="8">
          <cell r="B8">
            <v>102</v>
          </cell>
          <cell r="D8">
            <v>37592595</v>
          </cell>
          <cell r="E8">
            <v>4326296.58</v>
          </cell>
        </row>
        <row r="9">
          <cell r="B9">
            <v>104</v>
          </cell>
          <cell r="D9">
            <v>680771</v>
          </cell>
          <cell r="E9">
            <v>102595.35</v>
          </cell>
        </row>
        <row r="10">
          <cell r="B10">
            <v>105</v>
          </cell>
          <cell r="D10">
            <v>82706</v>
          </cell>
          <cell r="E10">
            <v>11652.71</v>
          </cell>
        </row>
        <row r="11">
          <cell r="B11">
            <v>109</v>
          </cell>
          <cell r="D11">
            <v>0</v>
          </cell>
          <cell r="E11">
            <v>0</v>
          </cell>
        </row>
        <row r="12">
          <cell r="B12">
            <v>110</v>
          </cell>
          <cell r="D12">
            <v>14188573</v>
          </cell>
          <cell r="E12">
            <v>1053315.1100000001</v>
          </cell>
        </row>
        <row r="13">
          <cell r="B13">
            <v>111</v>
          </cell>
          <cell r="D13">
            <v>8138400</v>
          </cell>
          <cell r="E13">
            <v>682252.46</v>
          </cell>
        </row>
        <row r="14">
          <cell r="B14">
            <v>116</v>
          </cell>
          <cell r="D14">
            <v>6874333</v>
          </cell>
          <cell r="E14">
            <v>439554.88</v>
          </cell>
        </row>
        <row r="15">
          <cell r="B15">
            <v>120</v>
          </cell>
          <cell r="D15">
            <v>1203775</v>
          </cell>
          <cell r="E15">
            <v>99439.71</v>
          </cell>
        </row>
        <row r="16">
          <cell r="B16">
            <v>121</v>
          </cell>
          <cell r="D16">
            <v>1360150</v>
          </cell>
          <cell r="E16">
            <v>96313.47</v>
          </cell>
        </row>
        <row r="17">
          <cell r="B17">
            <v>182</v>
          </cell>
          <cell r="D17">
            <v>30248344</v>
          </cell>
          <cell r="E17">
            <v>1384424.53</v>
          </cell>
        </row>
        <row r="18">
          <cell r="B18">
            <v>184</v>
          </cell>
          <cell r="D18">
            <v>1418742</v>
          </cell>
          <cell r="E18">
            <v>150598.66</v>
          </cell>
        </row>
        <row r="19">
          <cell r="B19">
            <v>185</v>
          </cell>
          <cell r="D19">
            <v>193845</v>
          </cell>
          <cell r="E19">
            <v>16283.53</v>
          </cell>
        </row>
        <row r="20">
          <cell r="B20">
            <v>201</v>
          </cell>
          <cell r="D20">
            <v>1172548</v>
          </cell>
          <cell r="E20">
            <v>116749.12</v>
          </cell>
        </row>
        <row r="21">
          <cell r="B21">
            <v>202</v>
          </cell>
          <cell r="D21">
            <v>1214101</v>
          </cell>
          <cell r="E21">
            <v>136868.35</v>
          </cell>
        </row>
        <row r="22">
          <cell r="B22">
            <v>203</v>
          </cell>
          <cell r="D22">
            <v>2437097</v>
          </cell>
          <cell r="E22">
            <v>197286.56</v>
          </cell>
        </row>
        <row r="23">
          <cell r="B23">
            <v>216</v>
          </cell>
          <cell r="D23">
            <v>26385</v>
          </cell>
          <cell r="E23">
            <v>3313.3</v>
          </cell>
        </row>
        <row r="24">
          <cell r="B24">
            <v>211</v>
          </cell>
          <cell r="D24">
            <v>10297290</v>
          </cell>
          <cell r="E24">
            <v>673342.42</v>
          </cell>
        </row>
        <row r="25">
          <cell r="B25">
            <v>212</v>
          </cell>
          <cell r="D25">
            <v>865000</v>
          </cell>
          <cell r="E25">
            <v>119918.14</v>
          </cell>
        </row>
        <row r="26">
          <cell r="B26">
            <v>220</v>
          </cell>
          <cell r="D26">
            <v>0</v>
          </cell>
          <cell r="E26">
            <v>0</v>
          </cell>
        </row>
        <row r="27">
          <cell r="B27">
            <v>221</v>
          </cell>
          <cell r="D27">
            <v>578550</v>
          </cell>
          <cell r="E27">
            <v>41288.65</v>
          </cell>
        </row>
        <row r="28">
          <cell r="B28">
            <v>272</v>
          </cell>
          <cell r="D28">
            <v>236642</v>
          </cell>
          <cell r="E28">
            <v>18739.22</v>
          </cell>
        </row>
        <row r="29">
          <cell r="B29">
            <v>281</v>
          </cell>
          <cell r="D29">
            <v>544001</v>
          </cell>
          <cell r="E29">
            <v>17516.68</v>
          </cell>
        </row>
        <row r="30">
          <cell r="B30">
            <v>282</v>
          </cell>
          <cell r="D30">
            <v>1532456</v>
          </cell>
          <cell r="E30">
            <v>56566.26</v>
          </cell>
        </row>
        <row r="31">
          <cell r="B31">
            <v>283</v>
          </cell>
          <cell r="D31">
            <v>3139920</v>
          </cell>
          <cell r="E31">
            <v>67005.05</v>
          </cell>
        </row>
        <row r="32">
          <cell r="B32">
            <v>300</v>
          </cell>
          <cell r="D32">
            <v>0</v>
          </cell>
          <cell r="E32">
            <v>0</v>
          </cell>
        </row>
        <row r="33">
          <cell r="B33">
            <v>301</v>
          </cell>
          <cell r="D33">
            <v>81101927</v>
          </cell>
          <cell r="E33">
            <v>10424086.869999999</v>
          </cell>
        </row>
        <row r="34">
          <cell r="B34">
            <v>302</v>
          </cell>
          <cell r="D34">
            <v>1536895</v>
          </cell>
          <cell r="E34">
            <v>160984.99</v>
          </cell>
        </row>
        <row r="35">
          <cell r="B35">
            <v>310</v>
          </cell>
          <cell r="D35">
            <v>0</v>
          </cell>
          <cell r="E35">
            <v>0</v>
          </cell>
        </row>
        <row r="36">
          <cell r="B36">
            <v>312</v>
          </cell>
          <cell r="D36">
            <v>88508</v>
          </cell>
          <cell r="E36">
            <v>13653.16</v>
          </cell>
        </row>
        <row r="37">
          <cell r="B37">
            <v>318</v>
          </cell>
          <cell r="D37">
            <v>3685301</v>
          </cell>
          <cell r="E37">
            <v>154042.29999999999</v>
          </cell>
        </row>
        <row r="38">
          <cell r="B38">
            <v>319</v>
          </cell>
          <cell r="D38">
            <v>5275817</v>
          </cell>
          <cell r="E38">
            <v>526885.69999999995</v>
          </cell>
        </row>
        <row r="39">
          <cell r="B39">
            <v>372</v>
          </cell>
          <cell r="D39">
            <v>19923</v>
          </cell>
          <cell r="E39">
            <v>1755.54</v>
          </cell>
        </row>
        <row r="40">
          <cell r="B40">
            <v>381</v>
          </cell>
          <cell r="D40">
            <v>42295308</v>
          </cell>
          <cell r="E40">
            <v>2604024.41</v>
          </cell>
        </row>
        <row r="41">
          <cell r="B41">
            <v>382</v>
          </cell>
          <cell r="D41">
            <v>2511780</v>
          </cell>
          <cell r="E41">
            <v>94779.25</v>
          </cell>
        </row>
        <row r="42">
          <cell r="B42">
            <v>402</v>
          </cell>
          <cell r="D42">
            <v>1875668</v>
          </cell>
          <cell r="E42">
            <v>163100.6</v>
          </cell>
        </row>
        <row r="43">
          <cell r="B43">
            <v>409</v>
          </cell>
          <cell r="D43">
            <v>0</v>
          </cell>
          <cell r="E43">
            <v>0</v>
          </cell>
        </row>
        <row r="44">
          <cell r="B44">
            <v>412</v>
          </cell>
          <cell r="D44">
            <v>156805</v>
          </cell>
          <cell r="E44">
            <v>15872.05</v>
          </cell>
        </row>
        <row r="45">
          <cell r="B45">
            <v>416</v>
          </cell>
          <cell r="D45">
            <v>0</v>
          </cell>
          <cell r="E45">
            <v>0</v>
          </cell>
        </row>
        <row r="46">
          <cell r="B46">
            <v>472</v>
          </cell>
          <cell r="D46">
            <v>213361</v>
          </cell>
          <cell r="E46">
            <v>9285.2199999999993</v>
          </cell>
        </row>
        <row r="47">
          <cell r="B47">
            <v>482</v>
          </cell>
          <cell r="D47">
            <v>2565548</v>
          </cell>
          <cell r="E47">
            <v>52070.93</v>
          </cell>
        </row>
        <row r="48">
          <cell r="B48">
            <v>501</v>
          </cell>
          <cell r="D48">
            <v>4683872</v>
          </cell>
          <cell r="E48">
            <v>449920.46</v>
          </cell>
        </row>
        <row r="49">
          <cell r="B49">
            <v>503</v>
          </cell>
          <cell r="D49">
            <v>14350555</v>
          </cell>
          <cell r="E49">
            <v>1152039.58</v>
          </cell>
        </row>
        <row r="50">
          <cell r="B50">
            <v>512</v>
          </cell>
          <cell r="D50">
            <v>32375</v>
          </cell>
          <cell r="E50">
            <v>3207.48</v>
          </cell>
        </row>
        <row r="51">
          <cell r="B51">
            <v>516</v>
          </cell>
          <cell r="D51">
            <v>20897547</v>
          </cell>
          <cell r="E51">
            <v>1813584.14</v>
          </cell>
        </row>
        <row r="52">
          <cell r="B52">
            <v>572</v>
          </cell>
          <cell r="D52">
            <v>9577</v>
          </cell>
          <cell r="E52">
            <v>453.45</v>
          </cell>
        </row>
        <row r="53">
          <cell r="B53">
            <v>581</v>
          </cell>
          <cell r="D53">
            <v>2135464</v>
          </cell>
          <cell r="E53">
            <v>67628.320000000007</v>
          </cell>
        </row>
        <row r="54">
          <cell r="B54">
            <v>583</v>
          </cell>
          <cell r="D54">
            <v>15184460</v>
          </cell>
          <cell r="E54">
            <v>280015.95</v>
          </cell>
        </row>
        <row r="55">
          <cell r="B55">
            <v>601</v>
          </cell>
          <cell r="D55">
            <v>1184081</v>
          </cell>
          <cell r="E55">
            <v>125617.7</v>
          </cell>
        </row>
        <row r="56">
          <cell r="B56">
            <v>602</v>
          </cell>
          <cell r="D56">
            <v>0</v>
          </cell>
          <cell r="E56">
            <v>0</v>
          </cell>
        </row>
        <row r="57">
          <cell r="B57">
            <v>681</v>
          </cell>
          <cell r="D57">
            <v>720650</v>
          </cell>
          <cell r="E57">
            <v>26289.05</v>
          </cell>
        </row>
        <row r="58">
          <cell r="B58">
            <v>682</v>
          </cell>
          <cell r="D58">
            <v>157200</v>
          </cell>
          <cell r="E58">
            <v>7004.31</v>
          </cell>
        </row>
        <row r="59">
          <cell r="B59">
            <v>701</v>
          </cell>
          <cell r="D59">
            <v>1588287</v>
          </cell>
          <cell r="E59">
            <v>143033.54999999999</v>
          </cell>
        </row>
        <row r="60">
          <cell r="B60">
            <v>703</v>
          </cell>
          <cell r="D60">
            <v>3081145</v>
          </cell>
          <cell r="E60">
            <v>257769.79</v>
          </cell>
        </row>
        <row r="61">
          <cell r="B61">
            <v>781</v>
          </cell>
          <cell r="D61">
            <v>724315</v>
          </cell>
          <cell r="E61">
            <v>17959.39</v>
          </cell>
        </row>
        <row r="62">
          <cell r="B62">
            <v>783</v>
          </cell>
          <cell r="D62">
            <v>2635645</v>
          </cell>
          <cell r="E62">
            <v>63252.7</v>
          </cell>
        </row>
        <row r="63">
          <cell r="B63">
            <v>801</v>
          </cell>
          <cell r="D63">
            <v>2634938</v>
          </cell>
          <cell r="E63">
            <v>301576.93</v>
          </cell>
        </row>
        <row r="64">
          <cell r="B64">
            <v>802</v>
          </cell>
          <cell r="D64">
            <v>441992</v>
          </cell>
          <cell r="E64">
            <v>60817.75</v>
          </cell>
        </row>
        <row r="65">
          <cell r="B65">
            <v>881</v>
          </cell>
          <cell r="D65">
            <v>1221996</v>
          </cell>
          <cell r="E65">
            <v>60933.11</v>
          </cell>
        </row>
        <row r="66">
          <cell r="B66">
            <v>882</v>
          </cell>
          <cell r="D66">
            <v>413467</v>
          </cell>
          <cell r="E66">
            <v>29330.04</v>
          </cell>
        </row>
        <row r="67">
          <cell r="B67">
            <v>902</v>
          </cell>
          <cell r="D67">
            <v>587838</v>
          </cell>
          <cell r="E67">
            <v>93712.91</v>
          </cell>
        </row>
        <row r="68">
          <cell r="B68">
            <v>919</v>
          </cell>
          <cell r="D68">
            <v>0</v>
          </cell>
          <cell r="E68">
            <v>0</v>
          </cell>
        </row>
        <row r="69">
          <cell r="B69">
            <v>917</v>
          </cell>
          <cell r="D69">
            <v>13470428</v>
          </cell>
          <cell r="E69">
            <v>247802.88</v>
          </cell>
        </row>
        <row r="70">
          <cell r="B70">
            <v>918</v>
          </cell>
          <cell r="D70">
            <v>0</v>
          </cell>
          <cell r="E70">
            <v>0</v>
          </cell>
        </row>
        <row r="71">
          <cell r="B71">
            <v>926</v>
          </cell>
          <cell r="D71">
            <v>15045088</v>
          </cell>
          <cell r="E71">
            <v>235205.45</v>
          </cell>
        </row>
        <row r="72">
          <cell r="B72">
            <v>927</v>
          </cell>
          <cell r="D72">
            <v>0</v>
          </cell>
          <cell r="E72">
            <v>0</v>
          </cell>
        </row>
        <row r="73">
          <cell r="B73">
            <v>929</v>
          </cell>
          <cell r="D73">
            <v>3316801</v>
          </cell>
          <cell r="E73">
            <v>211576.07</v>
          </cell>
        </row>
        <row r="74">
          <cell r="B74">
            <v>930</v>
          </cell>
          <cell r="D74">
            <v>4622205</v>
          </cell>
          <cell r="E74">
            <v>305573.05</v>
          </cell>
        </row>
        <row r="75">
          <cell r="B75">
            <v>937</v>
          </cell>
          <cell r="D75">
            <v>2132128</v>
          </cell>
          <cell r="E75">
            <v>27612.43</v>
          </cell>
        </row>
        <row r="76">
          <cell r="B76">
            <v>938</v>
          </cell>
          <cell r="D76">
            <v>0</v>
          </cell>
          <cell r="E76">
            <v>0</v>
          </cell>
        </row>
        <row r="77">
          <cell r="B77">
            <v>941</v>
          </cell>
          <cell r="D77">
            <v>2358300</v>
          </cell>
          <cell r="E77">
            <v>153732.41</v>
          </cell>
        </row>
        <row r="78">
          <cell r="B78">
            <v>949</v>
          </cell>
          <cell r="D78">
            <v>0</v>
          </cell>
          <cell r="E78">
            <v>0</v>
          </cell>
        </row>
        <row r="79">
          <cell r="B79">
            <v>946</v>
          </cell>
          <cell r="D79">
            <v>0</v>
          </cell>
          <cell r="E79">
            <v>0</v>
          </cell>
        </row>
        <row r="80">
          <cell r="B80">
            <v>950</v>
          </cell>
          <cell r="D80">
            <v>0</v>
          </cell>
          <cell r="E80">
            <v>0</v>
          </cell>
        </row>
        <row r="81">
          <cell r="B81">
            <v>957</v>
          </cell>
          <cell r="D81">
            <v>1102500</v>
          </cell>
          <cell r="E81">
            <v>10870.26</v>
          </cell>
        </row>
        <row r="82">
          <cell r="B82">
            <v>958</v>
          </cell>
          <cell r="D82">
            <v>0</v>
          </cell>
          <cell r="E82">
            <v>0</v>
          </cell>
        </row>
        <row r="83">
          <cell r="B83">
            <v>961</v>
          </cell>
          <cell r="D83">
            <v>18200870</v>
          </cell>
          <cell r="E83">
            <v>1227322.1200000001</v>
          </cell>
        </row>
        <row r="84">
          <cell r="B84">
            <v>129</v>
          </cell>
          <cell r="D84">
            <v>940230</v>
          </cell>
          <cell r="E84">
            <v>14186.95</v>
          </cell>
        </row>
        <row r="85">
          <cell r="B85">
            <v>966</v>
          </cell>
          <cell r="D85">
            <v>5983442</v>
          </cell>
          <cell r="E85">
            <v>62916.22</v>
          </cell>
        </row>
        <row r="86">
          <cell r="B86">
            <v>982</v>
          </cell>
          <cell r="D86">
            <v>281031</v>
          </cell>
          <cell r="E86">
            <v>21974.49</v>
          </cell>
        </row>
        <row r="87">
          <cell r="B87">
            <v>128</v>
          </cell>
          <cell r="D87">
            <v>1169272</v>
          </cell>
          <cell r="E87">
            <v>27210.89</v>
          </cell>
        </row>
        <row r="88">
          <cell r="B88">
            <v>229</v>
          </cell>
          <cell r="D88">
            <v>819700</v>
          </cell>
          <cell r="E88">
            <v>12517.01</v>
          </cell>
        </row>
        <row r="89">
          <cell r="B89">
            <v>228</v>
          </cell>
          <cell r="D89">
            <v>0</v>
          </cell>
          <cell r="E89">
            <v>0</v>
          </cell>
        </row>
        <row r="90">
          <cell r="B90">
            <v>102</v>
          </cell>
          <cell r="D90">
            <v>34398100</v>
          </cell>
          <cell r="E90">
            <v>4197459.54</v>
          </cell>
        </row>
        <row r="91">
          <cell r="B91">
            <v>104</v>
          </cell>
          <cell r="D91">
            <v>571109</v>
          </cell>
          <cell r="E91">
            <v>101026.89</v>
          </cell>
        </row>
        <row r="92">
          <cell r="B92">
            <v>105</v>
          </cell>
          <cell r="D92">
            <v>82390</v>
          </cell>
          <cell r="E92">
            <v>11961.03</v>
          </cell>
        </row>
        <row r="93">
          <cell r="B93">
            <v>109</v>
          </cell>
          <cell r="D93">
            <v>0</v>
          </cell>
          <cell r="E93">
            <v>0</v>
          </cell>
        </row>
        <row r="94">
          <cell r="B94">
            <v>110</v>
          </cell>
          <cell r="D94">
            <v>12146113</v>
          </cell>
          <cell r="E94">
            <v>947017.71</v>
          </cell>
        </row>
        <row r="95">
          <cell r="B95">
            <v>111</v>
          </cell>
          <cell r="D95">
            <v>7358400</v>
          </cell>
          <cell r="E95">
            <v>677189.02</v>
          </cell>
        </row>
        <row r="96">
          <cell r="B96">
            <v>116</v>
          </cell>
          <cell r="D96">
            <v>5865614</v>
          </cell>
          <cell r="E96">
            <v>267459.53000000003</v>
          </cell>
        </row>
        <row r="97">
          <cell r="B97">
            <v>120</v>
          </cell>
          <cell r="D97">
            <v>1173886</v>
          </cell>
          <cell r="E97">
            <v>102656.41</v>
          </cell>
        </row>
        <row r="98">
          <cell r="B98">
            <v>121</v>
          </cell>
          <cell r="D98">
            <v>1183500</v>
          </cell>
          <cell r="E98">
            <v>87753.44</v>
          </cell>
        </row>
        <row r="99">
          <cell r="B99">
            <v>182</v>
          </cell>
          <cell r="D99">
            <v>28061880</v>
          </cell>
          <cell r="E99">
            <v>1326520.95</v>
          </cell>
        </row>
        <row r="100">
          <cell r="B100">
            <v>184</v>
          </cell>
          <cell r="D100">
            <v>1196953</v>
          </cell>
          <cell r="E100">
            <v>149764.29</v>
          </cell>
        </row>
        <row r="101">
          <cell r="B101">
            <v>185</v>
          </cell>
          <cell r="D101">
            <v>193153</v>
          </cell>
          <cell r="E101">
            <v>16194.47</v>
          </cell>
        </row>
        <row r="102">
          <cell r="B102">
            <v>201</v>
          </cell>
          <cell r="D102">
            <v>1099201</v>
          </cell>
          <cell r="E102">
            <v>115532.64</v>
          </cell>
        </row>
        <row r="103">
          <cell r="B103">
            <v>202</v>
          </cell>
          <cell r="D103">
            <v>1108789</v>
          </cell>
          <cell r="E103">
            <v>134774.04</v>
          </cell>
        </row>
        <row r="104">
          <cell r="B104">
            <v>203</v>
          </cell>
          <cell r="D104">
            <v>2176969</v>
          </cell>
          <cell r="E104">
            <v>189315.67</v>
          </cell>
        </row>
        <row r="105">
          <cell r="B105">
            <v>216</v>
          </cell>
          <cell r="D105">
            <v>4539</v>
          </cell>
          <cell r="E105">
            <v>90.78</v>
          </cell>
        </row>
        <row r="106">
          <cell r="B106">
            <v>211</v>
          </cell>
          <cell r="D106">
            <v>8928397</v>
          </cell>
          <cell r="E106">
            <v>607560.43999999994</v>
          </cell>
        </row>
        <row r="107">
          <cell r="B107">
            <v>212</v>
          </cell>
          <cell r="D107">
            <v>698555</v>
          </cell>
          <cell r="E107">
            <v>108262.06</v>
          </cell>
        </row>
        <row r="108">
          <cell r="B108">
            <v>220</v>
          </cell>
          <cell r="D108">
            <v>0</v>
          </cell>
          <cell r="E108">
            <v>0</v>
          </cell>
        </row>
        <row r="109">
          <cell r="B109">
            <v>221</v>
          </cell>
          <cell r="D109">
            <v>535850</v>
          </cell>
          <cell r="E109">
            <v>41497.78</v>
          </cell>
        </row>
        <row r="110">
          <cell r="B110">
            <v>272</v>
          </cell>
          <cell r="D110">
            <v>205152</v>
          </cell>
          <cell r="E110">
            <v>19147.36</v>
          </cell>
        </row>
        <row r="111">
          <cell r="B111">
            <v>281</v>
          </cell>
          <cell r="D111">
            <v>536645</v>
          </cell>
          <cell r="E111">
            <v>17369.73</v>
          </cell>
        </row>
        <row r="112">
          <cell r="B112">
            <v>282</v>
          </cell>
          <cell r="D112">
            <v>1380466</v>
          </cell>
          <cell r="E112">
            <v>54226.38</v>
          </cell>
        </row>
        <row r="113">
          <cell r="B113">
            <v>283</v>
          </cell>
          <cell r="D113">
            <v>2903355</v>
          </cell>
          <cell r="E113">
            <v>66603.02</v>
          </cell>
        </row>
        <row r="114">
          <cell r="B114">
            <v>300</v>
          </cell>
          <cell r="D114">
            <v>0</v>
          </cell>
          <cell r="E114">
            <v>0</v>
          </cell>
        </row>
        <row r="115">
          <cell r="B115">
            <v>301</v>
          </cell>
          <cell r="D115">
            <v>67092674</v>
          </cell>
          <cell r="E115">
            <v>9171779.0300000012</v>
          </cell>
        </row>
        <row r="116">
          <cell r="B116">
            <v>302</v>
          </cell>
          <cell r="D116">
            <v>1282183</v>
          </cell>
          <cell r="E116">
            <v>145160.28</v>
          </cell>
        </row>
        <row r="117">
          <cell r="B117">
            <v>310</v>
          </cell>
          <cell r="D117">
            <v>0</v>
          </cell>
          <cell r="E117">
            <v>0</v>
          </cell>
        </row>
        <row r="118">
          <cell r="B118">
            <v>312</v>
          </cell>
          <cell r="D118">
            <v>73357</v>
          </cell>
          <cell r="E118">
            <v>12985.84</v>
          </cell>
        </row>
        <row r="119">
          <cell r="B119">
            <v>318</v>
          </cell>
          <cell r="D119">
            <v>3263110</v>
          </cell>
          <cell r="E119">
            <v>141515.34</v>
          </cell>
        </row>
        <row r="120">
          <cell r="B120">
            <v>319</v>
          </cell>
          <cell r="D120">
            <v>4488629</v>
          </cell>
          <cell r="E120">
            <v>477574.49</v>
          </cell>
        </row>
        <row r="121">
          <cell r="B121">
            <v>372</v>
          </cell>
          <cell r="D121">
            <v>16935</v>
          </cell>
          <cell r="E121">
            <v>1723.65</v>
          </cell>
        </row>
        <row r="122">
          <cell r="B122">
            <v>381</v>
          </cell>
          <cell r="D122">
            <v>35419013</v>
          </cell>
          <cell r="E122">
            <v>2277140.2999999998</v>
          </cell>
        </row>
        <row r="123">
          <cell r="B123">
            <v>382</v>
          </cell>
          <cell r="D123">
            <v>2411370</v>
          </cell>
          <cell r="E123">
            <v>94832.21</v>
          </cell>
        </row>
        <row r="124">
          <cell r="B124">
            <v>402</v>
          </cell>
          <cell r="D124">
            <v>1955980</v>
          </cell>
          <cell r="E124">
            <v>180784.41</v>
          </cell>
        </row>
        <row r="125">
          <cell r="B125">
            <v>409</v>
          </cell>
          <cell r="D125">
            <v>0</v>
          </cell>
          <cell r="E125">
            <v>0</v>
          </cell>
        </row>
        <row r="126">
          <cell r="B126">
            <v>412</v>
          </cell>
          <cell r="D126">
            <v>119698</v>
          </cell>
          <cell r="E126">
            <v>12991.23</v>
          </cell>
        </row>
        <row r="127">
          <cell r="B127">
            <v>416</v>
          </cell>
          <cell r="D127">
            <v>22682</v>
          </cell>
          <cell r="E127">
            <v>2825.1</v>
          </cell>
        </row>
        <row r="128">
          <cell r="B128">
            <v>472</v>
          </cell>
          <cell r="D128">
            <v>164316</v>
          </cell>
          <cell r="E128">
            <v>7437.73</v>
          </cell>
        </row>
        <row r="129">
          <cell r="B129">
            <v>482</v>
          </cell>
          <cell r="D129">
            <v>2641772</v>
          </cell>
          <cell r="E129">
            <v>53480.53</v>
          </cell>
        </row>
        <row r="130">
          <cell r="B130">
            <v>501</v>
          </cell>
          <cell r="D130">
            <v>4552308</v>
          </cell>
          <cell r="E130">
            <v>461324.05</v>
          </cell>
        </row>
        <row r="131">
          <cell r="B131">
            <v>503</v>
          </cell>
          <cell r="D131">
            <v>13180505</v>
          </cell>
          <cell r="E131">
            <v>1131898.6599999999</v>
          </cell>
        </row>
        <row r="132">
          <cell r="B132">
            <v>512</v>
          </cell>
          <cell r="D132">
            <v>45683</v>
          </cell>
          <cell r="E132">
            <v>4559.01</v>
          </cell>
        </row>
        <row r="133">
          <cell r="B133">
            <v>516</v>
          </cell>
          <cell r="D133">
            <v>17807116</v>
          </cell>
          <cell r="E133">
            <v>1491431.15</v>
          </cell>
        </row>
        <row r="134">
          <cell r="B134">
            <v>572</v>
          </cell>
          <cell r="D134">
            <v>9741</v>
          </cell>
          <cell r="E134">
            <v>452.61</v>
          </cell>
        </row>
        <row r="135">
          <cell r="B135">
            <v>581</v>
          </cell>
          <cell r="D135">
            <v>2089730</v>
          </cell>
          <cell r="E135">
            <v>66483.179999999993</v>
          </cell>
        </row>
        <row r="136">
          <cell r="B136">
            <v>583</v>
          </cell>
          <cell r="D136">
            <v>13496660</v>
          </cell>
          <cell r="E136">
            <v>268700.46000000002</v>
          </cell>
        </row>
        <row r="137">
          <cell r="B137">
            <v>601</v>
          </cell>
          <cell r="D137">
            <v>1035392</v>
          </cell>
          <cell r="E137">
            <v>118501.63</v>
          </cell>
        </row>
        <row r="138">
          <cell r="B138">
            <v>602</v>
          </cell>
          <cell r="D138">
            <v>0</v>
          </cell>
          <cell r="E138">
            <v>0</v>
          </cell>
        </row>
        <row r="139">
          <cell r="B139">
            <v>681</v>
          </cell>
          <cell r="D139">
            <v>636472</v>
          </cell>
          <cell r="E139">
            <v>24921.75</v>
          </cell>
        </row>
        <row r="140">
          <cell r="B140">
            <v>682</v>
          </cell>
          <cell r="D140">
            <v>177600</v>
          </cell>
          <cell r="E140">
            <v>7515.29</v>
          </cell>
        </row>
        <row r="141">
          <cell r="B141">
            <v>701</v>
          </cell>
          <cell r="D141">
            <v>1774807</v>
          </cell>
          <cell r="E141">
            <v>166289.45000000001</v>
          </cell>
        </row>
        <row r="142">
          <cell r="B142">
            <v>703</v>
          </cell>
          <cell r="D142">
            <v>2539455</v>
          </cell>
          <cell r="E142">
            <v>228773.07</v>
          </cell>
        </row>
        <row r="143">
          <cell r="B143">
            <v>781</v>
          </cell>
          <cell r="D143">
            <v>803016</v>
          </cell>
          <cell r="E143">
            <v>19082.54</v>
          </cell>
        </row>
        <row r="144">
          <cell r="B144">
            <v>783</v>
          </cell>
          <cell r="D144">
            <v>2692935</v>
          </cell>
          <cell r="E144">
            <v>66244.820000000007</v>
          </cell>
        </row>
        <row r="145">
          <cell r="B145">
            <v>801</v>
          </cell>
          <cell r="D145">
            <v>2338659</v>
          </cell>
          <cell r="E145">
            <v>284048.76</v>
          </cell>
        </row>
        <row r="146">
          <cell r="B146">
            <v>802</v>
          </cell>
          <cell r="D146">
            <v>509840</v>
          </cell>
          <cell r="E146">
            <v>69293.2</v>
          </cell>
        </row>
        <row r="147">
          <cell r="B147">
            <v>881</v>
          </cell>
          <cell r="D147">
            <v>1090371</v>
          </cell>
          <cell r="E147">
            <v>56167.19</v>
          </cell>
        </row>
        <row r="148">
          <cell r="B148">
            <v>882</v>
          </cell>
          <cell r="D148">
            <v>409085</v>
          </cell>
          <cell r="E148">
            <v>29171.57</v>
          </cell>
        </row>
        <row r="149">
          <cell r="B149">
            <v>902</v>
          </cell>
          <cell r="D149">
            <v>562928</v>
          </cell>
          <cell r="E149">
            <v>92471.62</v>
          </cell>
        </row>
        <row r="150">
          <cell r="B150">
            <v>919</v>
          </cell>
          <cell r="D150">
            <v>0</v>
          </cell>
          <cell r="E150">
            <v>0</v>
          </cell>
        </row>
        <row r="151">
          <cell r="B151">
            <v>917</v>
          </cell>
          <cell r="D151">
            <v>12155035</v>
          </cell>
          <cell r="E151">
            <v>216564.58</v>
          </cell>
        </row>
        <row r="152">
          <cell r="B152">
            <v>918</v>
          </cell>
          <cell r="D152">
            <v>0</v>
          </cell>
          <cell r="E152">
            <v>0</v>
          </cell>
        </row>
        <row r="153">
          <cell r="B153">
            <v>926</v>
          </cell>
          <cell r="D153">
            <v>14489809</v>
          </cell>
          <cell r="E153">
            <v>209596.01</v>
          </cell>
        </row>
        <row r="154">
          <cell r="B154">
            <v>927</v>
          </cell>
          <cell r="D154">
            <v>0</v>
          </cell>
          <cell r="E154">
            <v>0</v>
          </cell>
        </row>
        <row r="155">
          <cell r="B155">
            <v>929</v>
          </cell>
          <cell r="D155">
            <v>3441022</v>
          </cell>
          <cell r="E155">
            <v>242729.39</v>
          </cell>
        </row>
        <row r="156">
          <cell r="B156">
            <v>930</v>
          </cell>
          <cell r="D156">
            <v>3781803</v>
          </cell>
          <cell r="E156">
            <v>266158.12</v>
          </cell>
        </row>
        <row r="157">
          <cell r="B157">
            <v>937</v>
          </cell>
          <cell r="D157">
            <v>1942957</v>
          </cell>
          <cell r="E157">
            <v>26080.23</v>
          </cell>
        </row>
        <row r="158">
          <cell r="B158">
            <v>938</v>
          </cell>
          <cell r="D158">
            <v>0</v>
          </cell>
          <cell r="E158">
            <v>0</v>
          </cell>
        </row>
        <row r="159">
          <cell r="B159">
            <v>941</v>
          </cell>
          <cell r="D159">
            <v>1852200</v>
          </cell>
          <cell r="E159">
            <v>127118.46</v>
          </cell>
        </row>
        <row r="160">
          <cell r="B160">
            <v>949</v>
          </cell>
          <cell r="D160">
            <v>0</v>
          </cell>
          <cell r="E160">
            <v>0</v>
          </cell>
        </row>
        <row r="161">
          <cell r="B161">
            <v>946</v>
          </cell>
          <cell r="D161">
            <v>0</v>
          </cell>
          <cell r="E161">
            <v>0</v>
          </cell>
        </row>
        <row r="162">
          <cell r="B162">
            <v>950</v>
          </cell>
          <cell r="D162">
            <v>0</v>
          </cell>
          <cell r="E162">
            <v>0</v>
          </cell>
        </row>
        <row r="163">
          <cell r="B163">
            <v>957</v>
          </cell>
          <cell r="D163">
            <v>887250</v>
          </cell>
          <cell r="E163">
            <v>7602.69</v>
          </cell>
        </row>
        <row r="164">
          <cell r="B164">
            <v>958</v>
          </cell>
          <cell r="D164">
            <v>0</v>
          </cell>
          <cell r="E164">
            <v>0</v>
          </cell>
        </row>
        <row r="165">
          <cell r="B165">
            <v>961</v>
          </cell>
          <cell r="D165">
            <v>16848990</v>
          </cell>
          <cell r="E165">
            <v>1205995.67</v>
          </cell>
        </row>
        <row r="166">
          <cell r="B166">
            <v>129</v>
          </cell>
          <cell r="D166">
            <v>778640</v>
          </cell>
          <cell r="E166">
            <v>13576.33</v>
          </cell>
        </row>
        <row r="167">
          <cell r="B167">
            <v>966</v>
          </cell>
          <cell r="D167">
            <v>5517682</v>
          </cell>
          <cell r="E167">
            <v>44335.19</v>
          </cell>
        </row>
        <row r="168">
          <cell r="B168">
            <v>982</v>
          </cell>
          <cell r="D168">
            <v>244517</v>
          </cell>
          <cell r="E168">
            <v>19753.88</v>
          </cell>
        </row>
        <row r="169">
          <cell r="B169">
            <v>128</v>
          </cell>
          <cell r="D169">
            <v>1092557</v>
          </cell>
          <cell r="E169">
            <v>28529.85</v>
          </cell>
        </row>
        <row r="170">
          <cell r="B170">
            <v>229</v>
          </cell>
          <cell r="D170">
            <v>882000</v>
          </cell>
          <cell r="E170">
            <v>13183.58</v>
          </cell>
        </row>
        <row r="171">
          <cell r="B171">
            <v>228</v>
          </cell>
          <cell r="D171">
            <v>0</v>
          </cell>
          <cell r="E171">
            <v>0</v>
          </cell>
        </row>
        <row r="172">
          <cell r="B172">
            <v>102</v>
          </cell>
          <cell r="D172">
            <v>33131019</v>
          </cell>
          <cell r="E172">
            <v>3820388.35</v>
          </cell>
        </row>
        <row r="173">
          <cell r="B173">
            <v>104</v>
          </cell>
          <cell r="D173">
            <v>566043</v>
          </cell>
          <cell r="E173">
            <v>102288.36</v>
          </cell>
        </row>
        <row r="174">
          <cell r="B174">
            <v>105</v>
          </cell>
          <cell r="D174">
            <v>82369</v>
          </cell>
          <cell r="E174">
            <v>11363.57</v>
          </cell>
        </row>
        <row r="175">
          <cell r="B175">
            <v>109</v>
          </cell>
          <cell r="D175">
            <v>0</v>
          </cell>
          <cell r="E175">
            <v>0</v>
          </cell>
        </row>
        <row r="176">
          <cell r="B176">
            <v>110</v>
          </cell>
          <cell r="D176">
            <v>11473371</v>
          </cell>
          <cell r="E176">
            <v>822669.46</v>
          </cell>
        </row>
        <row r="177">
          <cell r="B177">
            <v>111</v>
          </cell>
          <cell r="D177">
            <v>6950400</v>
          </cell>
          <cell r="E177">
            <v>735089.42</v>
          </cell>
        </row>
        <row r="178">
          <cell r="B178">
            <v>116</v>
          </cell>
          <cell r="D178">
            <v>6064652</v>
          </cell>
          <cell r="E178">
            <v>310517.40000000002</v>
          </cell>
        </row>
        <row r="179">
          <cell r="B179">
            <v>120</v>
          </cell>
          <cell r="D179">
            <v>964824</v>
          </cell>
          <cell r="E179">
            <v>80813.52</v>
          </cell>
        </row>
        <row r="180">
          <cell r="B180">
            <v>121</v>
          </cell>
          <cell r="D180">
            <v>1043700</v>
          </cell>
          <cell r="E180">
            <v>70198.48</v>
          </cell>
        </row>
        <row r="181">
          <cell r="B181">
            <v>182</v>
          </cell>
          <cell r="D181">
            <v>27312956</v>
          </cell>
          <cell r="E181">
            <v>1323230.25</v>
          </cell>
        </row>
        <row r="182">
          <cell r="B182">
            <v>184</v>
          </cell>
          <cell r="D182">
            <v>1181684</v>
          </cell>
          <cell r="E182">
            <v>149919.73000000001</v>
          </cell>
        </row>
        <row r="183">
          <cell r="B183">
            <v>185</v>
          </cell>
          <cell r="D183">
            <v>193153</v>
          </cell>
          <cell r="E183">
            <v>16192.98</v>
          </cell>
        </row>
        <row r="184">
          <cell r="B184">
            <v>201</v>
          </cell>
          <cell r="D184">
            <v>992010</v>
          </cell>
          <cell r="E184">
            <v>98056.9</v>
          </cell>
        </row>
        <row r="185">
          <cell r="B185">
            <v>202</v>
          </cell>
          <cell r="D185">
            <v>1051242</v>
          </cell>
          <cell r="E185">
            <v>119882.84</v>
          </cell>
        </row>
        <row r="186">
          <cell r="B186">
            <v>203</v>
          </cell>
          <cell r="D186">
            <v>1914187</v>
          </cell>
          <cell r="E186">
            <v>161088.75</v>
          </cell>
        </row>
        <row r="187">
          <cell r="B187">
            <v>216</v>
          </cell>
          <cell r="D187">
            <v>0</v>
          </cell>
          <cell r="E187">
            <v>0</v>
          </cell>
        </row>
        <row r="188">
          <cell r="B188">
            <v>211</v>
          </cell>
          <cell r="D188">
            <v>8365886</v>
          </cell>
          <cell r="E188">
            <v>521245.17</v>
          </cell>
        </row>
        <row r="189">
          <cell r="B189">
            <v>212</v>
          </cell>
          <cell r="D189">
            <v>649736</v>
          </cell>
          <cell r="E189">
            <v>103986.74</v>
          </cell>
        </row>
        <row r="190">
          <cell r="B190">
            <v>220</v>
          </cell>
          <cell r="D190">
            <v>0</v>
          </cell>
          <cell r="E190">
            <v>0</v>
          </cell>
        </row>
        <row r="191">
          <cell r="B191">
            <v>221</v>
          </cell>
          <cell r="D191">
            <v>540750</v>
          </cell>
          <cell r="E191">
            <v>37506.559999999998</v>
          </cell>
        </row>
        <row r="192">
          <cell r="B192">
            <v>272</v>
          </cell>
          <cell r="D192">
            <v>182558</v>
          </cell>
          <cell r="E192">
            <v>18799</v>
          </cell>
        </row>
        <row r="193">
          <cell r="B193">
            <v>281</v>
          </cell>
          <cell r="D193">
            <v>497713</v>
          </cell>
          <cell r="E193">
            <v>16608.63</v>
          </cell>
        </row>
        <row r="194">
          <cell r="B194">
            <v>282</v>
          </cell>
          <cell r="D194">
            <v>1275809</v>
          </cell>
          <cell r="E194">
            <v>51743.56</v>
          </cell>
        </row>
        <row r="195">
          <cell r="B195">
            <v>283</v>
          </cell>
          <cell r="D195">
            <v>2745915</v>
          </cell>
          <cell r="E195">
            <v>64399.21</v>
          </cell>
        </row>
        <row r="196">
          <cell r="B196">
            <v>300</v>
          </cell>
          <cell r="D196">
            <v>0</v>
          </cell>
          <cell r="E196">
            <v>0</v>
          </cell>
        </row>
        <row r="197">
          <cell r="B197">
            <v>301</v>
          </cell>
          <cell r="D197">
            <v>63254731</v>
          </cell>
          <cell r="E197">
            <v>8236751.3899999997</v>
          </cell>
        </row>
        <row r="198">
          <cell r="B198">
            <v>302</v>
          </cell>
          <cell r="D198">
            <v>1317883</v>
          </cell>
          <cell r="E198">
            <v>137583.16</v>
          </cell>
        </row>
        <row r="199">
          <cell r="B199">
            <v>310</v>
          </cell>
          <cell r="D199">
            <v>0</v>
          </cell>
          <cell r="E199">
            <v>0</v>
          </cell>
        </row>
        <row r="200">
          <cell r="B200">
            <v>312</v>
          </cell>
          <cell r="D200">
            <v>67055</v>
          </cell>
          <cell r="E200">
            <v>12113.24</v>
          </cell>
        </row>
        <row r="201">
          <cell r="B201">
            <v>318</v>
          </cell>
          <cell r="D201">
            <v>3048740</v>
          </cell>
          <cell r="E201">
            <v>133920.43</v>
          </cell>
        </row>
        <row r="202">
          <cell r="B202">
            <v>319</v>
          </cell>
          <cell r="D202">
            <v>4107675</v>
          </cell>
          <cell r="E202">
            <v>412127.85</v>
          </cell>
        </row>
        <row r="203">
          <cell r="B203">
            <v>372</v>
          </cell>
          <cell r="D203">
            <v>15422</v>
          </cell>
          <cell r="E203">
            <v>1719.31</v>
          </cell>
        </row>
        <row r="204">
          <cell r="B204">
            <v>381</v>
          </cell>
          <cell r="D204">
            <v>33586448</v>
          </cell>
          <cell r="E204">
            <v>2192453.86</v>
          </cell>
        </row>
        <row r="205">
          <cell r="B205">
            <v>382</v>
          </cell>
          <cell r="D205">
            <v>2315380</v>
          </cell>
          <cell r="E205">
            <v>91360.8</v>
          </cell>
        </row>
        <row r="206">
          <cell r="B206">
            <v>402</v>
          </cell>
          <cell r="D206">
            <v>1616534</v>
          </cell>
          <cell r="E206">
            <v>137253.41</v>
          </cell>
        </row>
        <row r="207">
          <cell r="B207">
            <v>409</v>
          </cell>
          <cell r="D207">
            <v>0</v>
          </cell>
          <cell r="E207">
            <v>0</v>
          </cell>
        </row>
        <row r="208">
          <cell r="B208">
            <v>412</v>
          </cell>
          <cell r="D208">
            <v>107436</v>
          </cell>
          <cell r="E208">
            <v>11167.87</v>
          </cell>
        </row>
        <row r="209">
          <cell r="B209">
            <v>416</v>
          </cell>
          <cell r="D209">
            <v>34533</v>
          </cell>
          <cell r="E209">
            <v>4753.9799999999996</v>
          </cell>
        </row>
        <row r="210">
          <cell r="B210">
            <v>472</v>
          </cell>
          <cell r="D210">
            <v>150975</v>
          </cell>
          <cell r="E210">
            <v>6950.14</v>
          </cell>
        </row>
        <row r="211">
          <cell r="B211">
            <v>482</v>
          </cell>
          <cell r="D211">
            <v>2271986</v>
          </cell>
          <cell r="E211">
            <v>46067.89</v>
          </cell>
        </row>
        <row r="212">
          <cell r="B212">
            <v>501</v>
          </cell>
          <cell r="D212">
            <v>4000329</v>
          </cell>
          <cell r="E212">
            <v>381742.36</v>
          </cell>
        </row>
        <row r="213">
          <cell r="B213">
            <v>503</v>
          </cell>
          <cell r="D213">
            <v>12227280</v>
          </cell>
          <cell r="E213">
            <v>964583.66</v>
          </cell>
        </row>
        <row r="214">
          <cell r="B214">
            <v>512</v>
          </cell>
          <cell r="D214">
            <v>32159</v>
          </cell>
          <cell r="E214">
            <v>3196.17</v>
          </cell>
        </row>
        <row r="215">
          <cell r="B215">
            <v>516</v>
          </cell>
          <cell r="D215">
            <v>19346710</v>
          </cell>
          <cell r="E215">
            <v>1607475.77</v>
          </cell>
        </row>
        <row r="216">
          <cell r="B216">
            <v>572</v>
          </cell>
          <cell r="D216">
            <v>9741</v>
          </cell>
          <cell r="E216">
            <v>452.61</v>
          </cell>
        </row>
        <row r="217">
          <cell r="B217">
            <v>581</v>
          </cell>
          <cell r="D217">
            <v>1869076</v>
          </cell>
          <cell r="E217">
            <v>62075.89</v>
          </cell>
        </row>
        <row r="218">
          <cell r="B218">
            <v>583</v>
          </cell>
          <cell r="D218">
            <v>13038150</v>
          </cell>
          <cell r="E218">
            <v>259424.31</v>
          </cell>
        </row>
        <row r="219">
          <cell r="B219">
            <v>601</v>
          </cell>
          <cell r="D219">
            <v>930633</v>
          </cell>
          <cell r="E219">
            <v>103336.97</v>
          </cell>
        </row>
        <row r="220">
          <cell r="B220">
            <v>602</v>
          </cell>
          <cell r="D220">
            <v>0</v>
          </cell>
          <cell r="E220">
            <v>0</v>
          </cell>
        </row>
        <row r="221">
          <cell r="B221">
            <v>681</v>
          </cell>
          <cell r="D221">
            <v>593920</v>
          </cell>
          <cell r="E221">
            <v>24361.4</v>
          </cell>
        </row>
        <row r="222">
          <cell r="B222">
            <v>682</v>
          </cell>
          <cell r="D222">
            <v>138600</v>
          </cell>
          <cell r="E222">
            <v>6891.88</v>
          </cell>
        </row>
        <row r="223">
          <cell r="B223">
            <v>701</v>
          </cell>
          <cell r="D223">
            <v>1417673</v>
          </cell>
          <cell r="E223">
            <v>126843.16</v>
          </cell>
        </row>
        <row r="224">
          <cell r="B224">
            <v>703</v>
          </cell>
          <cell r="D224">
            <v>2431780</v>
          </cell>
          <cell r="E224">
            <v>192708.33</v>
          </cell>
        </row>
        <row r="225">
          <cell r="B225">
            <v>781</v>
          </cell>
          <cell r="D225">
            <v>625372</v>
          </cell>
          <cell r="E225">
            <v>16766.71</v>
          </cell>
        </row>
        <row r="226">
          <cell r="B226">
            <v>783</v>
          </cell>
          <cell r="D226">
            <v>2658035</v>
          </cell>
          <cell r="E226">
            <v>65549.83</v>
          </cell>
        </row>
        <row r="227">
          <cell r="B227">
            <v>801</v>
          </cell>
          <cell r="D227">
            <v>2175607</v>
          </cell>
          <cell r="E227">
            <v>251753.77</v>
          </cell>
        </row>
        <row r="228">
          <cell r="B228">
            <v>802</v>
          </cell>
          <cell r="D228">
            <v>454811</v>
          </cell>
          <cell r="E228">
            <v>62351.99</v>
          </cell>
        </row>
        <row r="229">
          <cell r="B229">
            <v>881</v>
          </cell>
          <cell r="D229">
            <v>1005023</v>
          </cell>
          <cell r="E229">
            <v>52901.27</v>
          </cell>
        </row>
        <row r="230">
          <cell r="B230">
            <v>882</v>
          </cell>
          <cell r="D230">
            <v>409050</v>
          </cell>
          <cell r="E230">
            <v>29179.03</v>
          </cell>
        </row>
        <row r="231">
          <cell r="B231">
            <v>902</v>
          </cell>
          <cell r="D231">
            <v>489878</v>
          </cell>
          <cell r="E231">
            <v>80752.490000000005</v>
          </cell>
        </row>
        <row r="232">
          <cell r="B232">
            <v>919</v>
          </cell>
          <cell r="D232">
            <v>0</v>
          </cell>
          <cell r="E232">
            <v>0</v>
          </cell>
        </row>
        <row r="233">
          <cell r="B233">
            <v>917</v>
          </cell>
          <cell r="D233">
            <v>11195461</v>
          </cell>
          <cell r="E233">
            <v>212387.71</v>
          </cell>
        </row>
        <row r="234">
          <cell r="B234">
            <v>918</v>
          </cell>
          <cell r="D234">
            <v>0</v>
          </cell>
          <cell r="E234">
            <v>0</v>
          </cell>
        </row>
        <row r="235">
          <cell r="B235">
            <v>926</v>
          </cell>
          <cell r="D235">
            <v>14139587</v>
          </cell>
          <cell r="E235">
            <v>227603.04</v>
          </cell>
        </row>
        <row r="236">
          <cell r="B236">
            <v>927</v>
          </cell>
          <cell r="D236">
            <v>0</v>
          </cell>
          <cell r="E236">
            <v>0</v>
          </cell>
        </row>
        <row r="237">
          <cell r="B237">
            <v>929</v>
          </cell>
          <cell r="D237">
            <v>3291294</v>
          </cell>
          <cell r="E237">
            <v>207891.22</v>
          </cell>
        </row>
        <row r="238">
          <cell r="B238">
            <v>930</v>
          </cell>
          <cell r="D238">
            <v>3530172</v>
          </cell>
          <cell r="E238">
            <v>223499</v>
          </cell>
        </row>
        <row r="239">
          <cell r="B239">
            <v>937</v>
          </cell>
          <cell r="D239">
            <v>1794873</v>
          </cell>
          <cell r="E239">
            <v>24834.37</v>
          </cell>
        </row>
        <row r="240">
          <cell r="B240">
            <v>938</v>
          </cell>
          <cell r="D240">
            <v>0</v>
          </cell>
          <cell r="E240">
            <v>0</v>
          </cell>
        </row>
        <row r="241">
          <cell r="B241">
            <v>941</v>
          </cell>
          <cell r="D241">
            <v>1995000</v>
          </cell>
          <cell r="E241">
            <v>122731.3</v>
          </cell>
        </row>
        <row r="242">
          <cell r="B242">
            <v>949</v>
          </cell>
          <cell r="D242">
            <v>0</v>
          </cell>
          <cell r="E242">
            <v>0</v>
          </cell>
        </row>
        <row r="243">
          <cell r="B243">
            <v>946</v>
          </cell>
          <cell r="D243">
            <v>0</v>
          </cell>
          <cell r="E243">
            <v>0</v>
          </cell>
        </row>
        <row r="244">
          <cell r="B244">
            <v>950</v>
          </cell>
          <cell r="D244">
            <v>0</v>
          </cell>
          <cell r="E244">
            <v>0</v>
          </cell>
        </row>
        <row r="245">
          <cell r="B245">
            <v>957</v>
          </cell>
          <cell r="D245">
            <v>852600</v>
          </cell>
          <cell r="E245">
            <v>8251.0300000000007</v>
          </cell>
        </row>
        <row r="246">
          <cell r="B246">
            <v>958</v>
          </cell>
          <cell r="D246">
            <v>0</v>
          </cell>
          <cell r="E246">
            <v>0</v>
          </cell>
        </row>
        <row r="247">
          <cell r="B247">
            <v>961</v>
          </cell>
          <cell r="D247">
            <v>14960216</v>
          </cell>
          <cell r="E247">
            <v>941703.47</v>
          </cell>
        </row>
        <row r="248">
          <cell r="B248">
            <v>129</v>
          </cell>
          <cell r="D248">
            <v>850650</v>
          </cell>
          <cell r="E248">
            <v>14680.61</v>
          </cell>
        </row>
        <row r="249">
          <cell r="B249">
            <v>966</v>
          </cell>
          <cell r="D249">
            <v>4918750</v>
          </cell>
          <cell r="E249">
            <v>48416.57</v>
          </cell>
        </row>
        <row r="250">
          <cell r="B250">
            <v>982</v>
          </cell>
          <cell r="D250">
            <v>228606</v>
          </cell>
          <cell r="E250">
            <v>19100.29</v>
          </cell>
        </row>
        <row r="251">
          <cell r="B251">
            <v>128</v>
          </cell>
          <cell r="D251">
            <v>1258380</v>
          </cell>
          <cell r="E251">
            <v>29587.119999999999</v>
          </cell>
        </row>
        <row r="252">
          <cell r="B252">
            <v>229</v>
          </cell>
          <cell r="D252">
            <v>753900</v>
          </cell>
          <cell r="E252">
            <v>13227.98</v>
          </cell>
        </row>
        <row r="253">
          <cell r="B253">
            <v>228</v>
          </cell>
          <cell r="D253">
            <v>0</v>
          </cell>
          <cell r="E253">
            <v>0</v>
          </cell>
        </row>
        <row r="254">
          <cell r="B254">
            <v>102</v>
          </cell>
          <cell r="D254">
            <v>31778998</v>
          </cell>
          <cell r="E254">
            <v>3667790.29</v>
          </cell>
        </row>
        <row r="255">
          <cell r="B255">
            <v>104</v>
          </cell>
          <cell r="D255">
            <v>478110</v>
          </cell>
          <cell r="E255">
            <v>93740.29</v>
          </cell>
        </row>
        <row r="256">
          <cell r="B256">
            <v>105</v>
          </cell>
          <cell r="D256">
            <v>79710</v>
          </cell>
          <cell r="E256">
            <v>10981.31</v>
          </cell>
        </row>
        <row r="257">
          <cell r="B257">
            <v>109</v>
          </cell>
          <cell r="D257">
            <v>0</v>
          </cell>
          <cell r="E257">
            <v>0</v>
          </cell>
        </row>
        <row r="258">
          <cell r="B258">
            <v>110</v>
          </cell>
          <cell r="D258">
            <v>12244929</v>
          </cell>
          <cell r="E258">
            <v>883811.78</v>
          </cell>
        </row>
        <row r="259">
          <cell r="B259">
            <v>111</v>
          </cell>
          <cell r="D259">
            <v>7749600</v>
          </cell>
          <cell r="E259">
            <v>682129.29</v>
          </cell>
        </row>
        <row r="260">
          <cell r="B260">
            <v>116</v>
          </cell>
          <cell r="D260">
            <v>5758871</v>
          </cell>
          <cell r="E260">
            <v>255462.26</v>
          </cell>
        </row>
        <row r="261">
          <cell r="B261">
            <v>120</v>
          </cell>
          <cell r="D261">
            <v>829693</v>
          </cell>
          <cell r="E261">
            <v>65433.75</v>
          </cell>
        </row>
        <row r="262">
          <cell r="B262">
            <v>121</v>
          </cell>
          <cell r="D262">
            <v>1087000</v>
          </cell>
          <cell r="E262">
            <v>74412.92</v>
          </cell>
        </row>
        <row r="263">
          <cell r="B263">
            <v>182</v>
          </cell>
          <cell r="D263">
            <v>26439825</v>
          </cell>
          <cell r="E263">
            <v>1301396.53</v>
          </cell>
        </row>
        <row r="264">
          <cell r="B264">
            <v>184</v>
          </cell>
          <cell r="D264">
            <v>991405</v>
          </cell>
          <cell r="E264">
            <v>148674.4</v>
          </cell>
        </row>
        <row r="265">
          <cell r="B265">
            <v>185</v>
          </cell>
          <cell r="D265">
            <v>194289</v>
          </cell>
          <cell r="E265">
            <v>16293.33</v>
          </cell>
        </row>
        <row r="266">
          <cell r="B266">
            <v>201</v>
          </cell>
          <cell r="D266">
            <v>727344</v>
          </cell>
          <cell r="E266">
            <v>75678.17</v>
          </cell>
        </row>
        <row r="267">
          <cell r="B267">
            <v>202</v>
          </cell>
          <cell r="D267">
            <v>1076094</v>
          </cell>
          <cell r="E267">
            <v>121876.65</v>
          </cell>
        </row>
        <row r="268">
          <cell r="B268">
            <v>203</v>
          </cell>
          <cell r="D268">
            <v>2028230</v>
          </cell>
          <cell r="E268">
            <v>156756.19</v>
          </cell>
        </row>
        <row r="269">
          <cell r="B269">
            <v>216</v>
          </cell>
          <cell r="D269">
            <v>5272</v>
          </cell>
          <cell r="E269">
            <v>105.46</v>
          </cell>
        </row>
        <row r="270">
          <cell r="B270">
            <v>211</v>
          </cell>
          <cell r="D270">
            <v>9584581</v>
          </cell>
          <cell r="E270">
            <v>600975.14</v>
          </cell>
        </row>
        <row r="271">
          <cell r="B271">
            <v>212</v>
          </cell>
          <cell r="D271">
            <v>576865</v>
          </cell>
          <cell r="E271">
            <v>99272.52</v>
          </cell>
        </row>
        <row r="272">
          <cell r="B272">
            <v>220</v>
          </cell>
          <cell r="D272">
            <v>0</v>
          </cell>
          <cell r="E272">
            <v>0</v>
          </cell>
        </row>
        <row r="273">
          <cell r="B273">
            <v>221</v>
          </cell>
          <cell r="D273">
            <v>548800</v>
          </cell>
          <cell r="E273">
            <v>38711.5</v>
          </cell>
        </row>
        <row r="274">
          <cell r="B274">
            <v>272</v>
          </cell>
          <cell r="D274">
            <v>166467</v>
          </cell>
          <cell r="E274">
            <v>18987.02</v>
          </cell>
        </row>
        <row r="275">
          <cell r="B275">
            <v>281</v>
          </cell>
          <cell r="D275">
            <v>349865</v>
          </cell>
          <cell r="E275">
            <v>13610.45</v>
          </cell>
        </row>
        <row r="276">
          <cell r="B276">
            <v>282</v>
          </cell>
          <cell r="D276">
            <v>1338570</v>
          </cell>
          <cell r="E276">
            <v>54836.01</v>
          </cell>
        </row>
        <row r="277">
          <cell r="B277">
            <v>283</v>
          </cell>
          <cell r="D277">
            <v>2562070</v>
          </cell>
          <cell r="E277">
            <v>63211.45</v>
          </cell>
        </row>
        <row r="278">
          <cell r="B278">
            <v>300</v>
          </cell>
          <cell r="D278">
            <v>0</v>
          </cell>
          <cell r="E278">
            <v>0</v>
          </cell>
        </row>
        <row r="279">
          <cell r="B279">
            <v>301</v>
          </cell>
          <cell r="D279">
            <v>58119505</v>
          </cell>
          <cell r="E279">
            <v>7621948.2000000002</v>
          </cell>
        </row>
        <row r="280">
          <cell r="B280">
            <v>302</v>
          </cell>
          <cell r="D280">
            <v>1245411</v>
          </cell>
          <cell r="E280">
            <v>127735.37</v>
          </cell>
        </row>
        <row r="281">
          <cell r="B281">
            <v>310</v>
          </cell>
          <cell r="D281">
            <v>0</v>
          </cell>
          <cell r="E281">
            <v>0</v>
          </cell>
        </row>
        <row r="282">
          <cell r="B282">
            <v>312</v>
          </cell>
          <cell r="D282">
            <v>60409</v>
          </cell>
          <cell r="E282">
            <v>11747.73</v>
          </cell>
        </row>
        <row r="283">
          <cell r="B283">
            <v>318</v>
          </cell>
          <cell r="D283">
            <v>2936810</v>
          </cell>
          <cell r="E283">
            <v>130135.12</v>
          </cell>
        </row>
        <row r="284">
          <cell r="B284">
            <v>319</v>
          </cell>
          <cell r="D284">
            <v>3864473</v>
          </cell>
          <cell r="E284">
            <v>387561.27</v>
          </cell>
        </row>
        <row r="285">
          <cell r="B285">
            <v>372</v>
          </cell>
          <cell r="D285">
            <v>13751</v>
          </cell>
          <cell r="E285">
            <v>1715.94</v>
          </cell>
        </row>
        <row r="286">
          <cell r="B286">
            <v>381</v>
          </cell>
          <cell r="D286">
            <v>31366027</v>
          </cell>
          <cell r="E286">
            <v>2092101.91</v>
          </cell>
        </row>
        <row r="287">
          <cell r="B287">
            <v>382</v>
          </cell>
          <cell r="D287">
            <v>2285180</v>
          </cell>
          <cell r="E287">
            <v>93384.04</v>
          </cell>
        </row>
        <row r="288">
          <cell r="B288">
            <v>402</v>
          </cell>
          <cell r="D288">
            <v>1153009</v>
          </cell>
          <cell r="E288">
            <v>96941.04</v>
          </cell>
        </row>
        <row r="289">
          <cell r="B289">
            <v>409</v>
          </cell>
          <cell r="D289">
            <v>0</v>
          </cell>
          <cell r="E289">
            <v>0</v>
          </cell>
        </row>
        <row r="290">
          <cell r="B290">
            <v>412</v>
          </cell>
          <cell r="D290">
            <v>108081</v>
          </cell>
          <cell r="E290">
            <v>11063.68</v>
          </cell>
        </row>
        <row r="291">
          <cell r="B291">
            <v>416</v>
          </cell>
          <cell r="D291">
            <v>19145</v>
          </cell>
          <cell r="E291">
            <v>2377.94</v>
          </cell>
        </row>
        <row r="292">
          <cell r="B292">
            <v>472</v>
          </cell>
          <cell r="D292">
            <v>160446</v>
          </cell>
          <cell r="E292">
            <v>7341.05</v>
          </cell>
        </row>
        <row r="293">
          <cell r="B293">
            <v>482</v>
          </cell>
          <cell r="D293">
            <v>1751924</v>
          </cell>
          <cell r="E293">
            <v>35774.97</v>
          </cell>
        </row>
        <row r="294">
          <cell r="B294">
            <v>501</v>
          </cell>
          <cell r="D294">
            <v>2878932</v>
          </cell>
          <cell r="E294">
            <v>288368.63</v>
          </cell>
        </row>
        <row r="295">
          <cell r="B295">
            <v>503</v>
          </cell>
          <cell r="D295">
            <v>11418505</v>
          </cell>
          <cell r="E295">
            <v>906537.94</v>
          </cell>
        </row>
        <row r="296">
          <cell r="B296">
            <v>512</v>
          </cell>
          <cell r="D296">
            <v>33062</v>
          </cell>
          <cell r="E296">
            <v>3227.92</v>
          </cell>
        </row>
        <row r="297">
          <cell r="B297">
            <v>516</v>
          </cell>
          <cell r="D297">
            <v>16148540</v>
          </cell>
          <cell r="E297">
            <v>1279444.3400000001</v>
          </cell>
        </row>
        <row r="298">
          <cell r="B298">
            <v>572</v>
          </cell>
          <cell r="D298">
            <v>9741</v>
          </cell>
          <cell r="E298">
            <v>452.96</v>
          </cell>
        </row>
        <row r="299">
          <cell r="B299">
            <v>581</v>
          </cell>
          <cell r="D299">
            <v>1335549</v>
          </cell>
          <cell r="E299">
            <v>51377.16</v>
          </cell>
        </row>
        <row r="300">
          <cell r="B300">
            <v>583</v>
          </cell>
          <cell r="D300">
            <v>14072295</v>
          </cell>
          <cell r="E300">
            <v>284662.49</v>
          </cell>
        </row>
        <row r="301">
          <cell r="B301">
            <v>601</v>
          </cell>
          <cell r="D301">
            <v>812151</v>
          </cell>
          <cell r="E301">
            <v>92301.89</v>
          </cell>
        </row>
        <row r="302">
          <cell r="B302">
            <v>602</v>
          </cell>
          <cell r="D302">
            <v>0</v>
          </cell>
          <cell r="E302">
            <v>0</v>
          </cell>
        </row>
        <row r="303">
          <cell r="B303">
            <v>681</v>
          </cell>
          <cell r="D303">
            <v>526648</v>
          </cell>
          <cell r="E303">
            <v>23570.6</v>
          </cell>
        </row>
        <row r="304">
          <cell r="B304">
            <v>682</v>
          </cell>
          <cell r="D304">
            <v>105600</v>
          </cell>
          <cell r="E304">
            <v>6089.78</v>
          </cell>
        </row>
        <row r="305">
          <cell r="B305">
            <v>701</v>
          </cell>
          <cell r="D305">
            <v>1037770</v>
          </cell>
          <cell r="E305">
            <v>97270.8</v>
          </cell>
        </row>
        <row r="306">
          <cell r="B306">
            <v>703</v>
          </cell>
          <cell r="D306">
            <v>2394845</v>
          </cell>
          <cell r="E306">
            <v>194829.86</v>
          </cell>
        </row>
        <row r="307">
          <cell r="B307">
            <v>781</v>
          </cell>
          <cell r="D307">
            <v>486675</v>
          </cell>
          <cell r="E307">
            <v>14934.36</v>
          </cell>
        </row>
        <row r="308">
          <cell r="B308">
            <v>783</v>
          </cell>
          <cell r="D308">
            <v>2531530</v>
          </cell>
          <cell r="E308">
            <v>65193.5</v>
          </cell>
        </row>
        <row r="309">
          <cell r="B309">
            <v>801</v>
          </cell>
          <cell r="D309">
            <v>1993786</v>
          </cell>
          <cell r="E309">
            <v>230903.3</v>
          </cell>
        </row>
        <row r="310">
          <cell r="B310">
            <v>802</v>
          </cell>
          <cell r="D310">
            <v>442141</v>
          </cell>
          <cell r="E310">
            <v>59610.239999999998</v>
          </cell>
        </row>
        <row r="311">
          <cell r="B311">
            <v>881</v>
          </cell>
          <cell r="D311">
            <v>906313</v>
          </cell>
          <cell r="E311">
            <v>49090.080000000002</v>
          </cell>
        </row>
        <row r="312">
          <cell r="B312">
            <v>882</v>
          </cell>
          <cell r="D312">
            <v>410258</v>
          </cell>
          <cell r="E312">
            <v>29268.17</v>
          </cell>
        </row>
        <row r="313">
          <cell r="B313">
            <v>902</v>
          </cell>
          <cell r="D313">
            <v>419567</v>
          </cell>
          <cell r="E313">
            <v>72690.45</v>
          </cell>
        </row>
        <row r="314">
          <cell r="B314">
            <v>919</v>
          </cell>
          <cell r="D314">
            <v>0</v>
          </cell>
          <cell r="E314">
            <v>0</v>
          </cell>
        </row>
        <row r="315">
          <cell r="B315">
            <v>917</v>
          </cell>
          <cell r="D315">
            <v>12851985</v>
          </cell>
          <cell r="E315">
            <v>241383.72</v>
          </cell>
        </row>
        <row r="316">
          <cell r="B316">
            <v>918</v>
          </cell>
          <cell r="D316">
            <v>0</v>
          </cell>
          <cell r="E316">
            <v>0</v>
          </cell>
        </row>
        <row r="317">
          <cell r="B317">
            <v>926</v>
          </cell>
          <cell r="D317">
            <v>15950955</v>
          </cell>
          <cell r="E317">
            <v>244619.7</v>
          </cell>
        </row>
        <row r="318">
          <cell r="B318">
            <v>927</v>
          </cell>
          <cell r="D318">
            <v>0</v>
          </cell>
          <cell r="E318">
            <v>0</v>
          </cell>
        </row>
        <row r="319">
          <cell r="B319">
            <v>929</v>
          </cell>
          <cell r="D319">
            <v>3734513</v>
          </cell>
          <cell r="E319">
            <v>234931.53</v>
          </cell>
        </row>
        <row r="320">
          <cell r="B320">
            <v>930</v>
          </cell>
          <cell r="D320">
            <v>4093235</v>
          </cell>
          <cell r="E320">
            <v>257258.68</v>
          </cell>
        </row>
        <row r="321">
          <cell r="B321">
            <v>937</v>
          </cell>
          <cell r="D321">
            <v>2033543</v>
          </cell>
          <cell r="E321">
            <v>27871.68</v>
          </cell>
        </row>
        <row r="322">
          <cell r="B322">
            <v>938</v>
          </cell>
          <cell r="D322">
            <v>0</v>
          </cell>
          <cell r="E322">
            <v>0</v>
          </cell>
        </row>
        <row r="323">
          <cell r="B323">
            <v>941</v>
          </cell>
          <cell r="D323">
            <v>2171400</v>
          </cell>
          <cell r="E323">
            <v>133068.95000000001</v>
          </cell>
        </row>
        <row r="324">
          <cell r="B324">
            <v>949</v>
          </cell>
          <cell r="D324">
            <v>0</v>
          </cell>
          <cell r="E324">
            <v>0</v>
          </cell>
        </row>
        <row r="325">
          <cell r="B325">
            <v>946</v>
          </cell>
          <cell r="D325">
            <v>0</v>
          </cell>
          <cell r="E325">
            <v>0</v>
          </cell>
        </row>
        <row r="326">
          <cell r="B326">
            <v>950</v>
          </cell>
          <cell r="D326">
            <v>0</v>
          </cell>
          <cell r="E326">
            <v>0</v>
          </cell>
        </row>
        <row r="327">
          <cell r="B327">
            <v>957</v>
          </cell>
          <cell r="D327">
            <v>934500</v>
          </cell>
          <cell r="E327">
            <v>8738.5</v>
          </cell>
        </row>
        <row r="328">
          <cell r="B328">
            <v>958</v>
          </cell>
          <cell r="D328">
            <v>0</v>
          </cell>
          <cell r="E328">
            <v>0</v>
          </cell>
        </row>
        <row r="329">
          <cell r="B329">
            <v>961</v>
          </cell>
          <cell r="D329">
            <v>17786054</v>
          </cell>
          <cell r="E329">
            <v>1226595.33</v>
          </cell>
        </row>
        <row r="330">
          <cell r="B330">
            <v>129</v>
          </cell>
          <cell r="D330">
            <v>863080</v>
          </cell>
          <cell r="E330">
            <v>16002.39</v>
          </cell>
        </row>
        <row r="331">
          <cell r="B331">
            <v>966</v>
          </cell>
          <cell r="D331">
            <v>6000780</v>
          </cell>
          <cell r="E331">
            <v>58724.160000000003</v>
          </cell>
        </row>
        <row r="332">
          <cell r="B332">
            <v>982</v>
          </cell>
          <cell r="D332">
            <v>202830</v>
          </cell>
          <cell r="E332">
            <v>17895.63</v>
          </cell>
        </row>
        <row r="333">
          <cell r="B333">
            <v>128</v>
          </cell>
          <cell r="D333">
            <v>681538</v>
          </cell>
          <cell r="E333">
            <v>24859.25</v>
          </cell>
        </row>
        <row r="334">
          <cell r="B334">
            <v>229</v>
          </cell>
          <cell r="D334">
            <v>865550</v>
          </cell>
          <cell r="E334">
            <v>14512.29</v>
          </cell>
        </row>
        <row r="335">
          <cell r="B335">
            <v>228</v>
          </cell>
          <cell r="D335">
            <v>0</v>
          </cell>
          <cell r="E335">
            <v>0</v>
          </cell>
        </row>
        <row r="336">
          <cell r="B336">
            <v>102</v>
          </cell>
          <cell r="D336">
            <v>29834755</v>
          </cell>
          <cell r="E336">
            <v>3851507.8</v>
          </cell>
        </row>
        <row r="337">
          <cell r="B337">
            <v>104</v>
          </cell>
          <cell r="D337">
            <v>449219</v>
          </cell>
          <cell r="E337">
            <v>94800.02</v>
          </cell>
        </row>
        <row r="338">
          <cell r="B338">
            <v>105</v>
          </cell>
          <cell r="D338">
            <v>84021</v>
          </cell>
          <cell r="E338">
            <v>12404.72</v>
          </cell>
        </row>
        <row r="339">
          <cell r="B339">
            <v>109</v>
          </cell>
          <cell r="D339">
            <v>0</v>
          </cell>
          <cell r="E339">
            <v>0</v>
          </cell>
        </row>
        <row r="340">
          <cell r="B340">
            <v>110</v>
          </cell>
          <cell r="D340">
            <v>11141374</v>
          </cell>
          <cell r="E340">
            <v>896826.83</v>
          </cell>
        </row>
        <row r="341">
          <cell r="B341">
            <v>111</v>
          </cell>
          <cell r="D341">
            <v>6854400</v>
          </cell>
          <cell r="E341">
            <v>685201.61</v>
          </cell>
        </row>
        <row r="342">
          <cell r="B342">
            <v>116</v>
          </cell>
          <cell r="D342">
            <v>6725797</v>
          </cell>
          <cell r="E342">
            <v>762642.27</v>
          </cell>
        </row>
        <row r="343">
          <cell r="B343">
            <v>120</v>
          </cell>
          <cell r="D343">
            <v>1402749</v>
          </cell>
          <cell r="E343">
            <v>123549.58</v>
          </cell>
        </row>
        <row r="344">
          <cell r="B344">
            <v>121</v>
          </cell>
          <cell r="D344">
            <v>1092900</v>
          </cell>
          <cell r="E344">
            <v>86293.06</v>
          </cell>
        </row>
        <row r="345">
          <cell r="B345">
            <v>182</v>
          </cell>
          <cell r="D345">
            <v>25613020</v>
          </cell>
          <cell r="E345">
            <v>1284107.1100000001</v>
          </cell>
        </row>
        <row r="346">
          <cell r="B346">
            <v>184</v>
          </cell>
          <cell r="D346">
            <v>903507</v>
          </cell>
          <cell r="E346">
            <v>147653.76000000001</v>
          </cell>
        </row>
        <row r="347">
          <cell r="B347">
            <v>185</v>
          </cell>
          <cell r="D347">
            <v>193834</v>
          </cell>
          <cell r="E347">
            <v>16271.99</v>
          </cell>
        </row>
        <row r="348">
          <cell r="B348">
            <v>201</v>
          </cell>
          <cell r="D348">
            <v>500062</v>
          </cell>
          <cell r="E348">
            <v>62153.89</v>
          </cell>
        </row>
        <row r="349">
          <cell r="B349">
            <v>202</v>
          </cell>
          <cell r="D349">
            <v>1393890</v>
          </cell>
          <cell r="E349">
            <v>183386.26</v>
          </cell>
        </row>
        <row r="350">
          <cell r="B350">
            <v>203</v>
          </cell>
          <cell r="D350">
            <v>2327734</v>
          </cell>
          <cell r="E350">
            <v>207675</v>
          </cell>
        </row>
        <row r="351">
          <cell r="B351">
            <v>216</v>
          </cell>
          <cell r="D351">
            <v>0</v>
          </cell>
          <cell r="E351">
            <v>0</v>
          </cell>
        </row>
        <row r="352">
          <cell r="B352">
            <v>211</v>
          </cell>
          <cell r="D352">
            <v>9566529</v>
          </cell>
          <cell r="E352">
            <v>671318.48</v>
          </cell>
        </row>
        <row r="353">
          <cell r="B353">
            <v>212</v>
          </cell>
          <cell r="D353">
            <v>505088</v>
          </cell>
          <cell r="E353">
            <v>99807.92</v>
          </cell>
        </row>
        <row r="354">
          <cell r="B354">
            <v>220</v>
          </cell>
          <cell r="D354">
            <v>0</v>
          </cell>
          <cell r="E354">
            <v>0</v>
          </cell>
        </row>
        <row r="355">
          <cell r="B355">
            <v>221</v>
          </cell>
          <cell r="D355">
            <v>592900</v>
          </cell>
          <cell r="E355">
            <v>47451.16</v>
          </cell>
        </row>
        <row r="356">
          <cell r="B356">
            <v>272</v>
          </cell>
          <cell r="D356">
            <v>141510</v>
          </cell>
          <cell r="E356">
            <v>18361.189999999999</v>
          </cell>
        </row>
        <row r="357">
          <cell r="B357">
            <v>281</v>
          </cell>
          <cell r="D357">
            <v>246643</v>
          </cell>
          <cell r="E357">
            <v>11558.97</v>
          </cell>
        </row>
        <row r="358">
          <cell r="B358">
            <v>282</v>
          </cell>
          <cell r="D358">
            <v>1278621</v>
          </cell>
          <cell r="E358">
            <v>53734.97</v>
          </cell>
        </row>
        <row r="359">
          <cell r="B359">
            <v>283</v>
          </cell>
          <cell r="D359">
            <v>2554185</v>
          </cell>
          <cell r="E359">
            <v>61762.47</v>
          </cell>
        </row>
        <row r="360">
          <cell r="B360">
            <v>300</v>
          </cell>
          <cell r="D360">
            <v>0</v>
          </cell>
          <cell r="E360">
            <v>0</v>
          </cell>
        </row>
        <row r="361">
          <cell r="B361">
            <v>301</v>
          </cell>
          <cell r="D361">
            <v>53723335</v>
          </cell>
          <cell r="E361">
            <v>7723985.6799999997</v>
          </cell>
        </row>
        <row r="362">
          <cell r="B362">
            <v>302</v>
          </cell>
          <cell r="D362">
            <v>1179581</v>
          </cell>
          <cell r="E362">
            <v>135867.95000000001</v>
          </cell>
        </row>
        <row r="363">
          <cell r="B363">
            <v>310</v>
          </cell>
          <cell r="D363">
            <v>0</v>
          </cell>
          <cell r="E363">
            <v>0</v>
          </cell>
        </row>
        <row r="364">
          <cell r="B364">
            <v>312</v>
          </cell>
          <cell r="D364">
            <v>53245</v>
          </cell>
          <cell r="E364">
            <v>11889.25</v>
          </cell>
        </row>
        <row r="365">
          <cell r="B365">
            <v>318</v>
          </cell>
          <cell r="D365">
            <v>2766867</v>
          </cell>
          <cell r="E365">
            <v>125459.5</v>
          </cell>
        </row>
        <row r="366">
          <cell r="B366">
            <v>319</v>
          </cell>
          <cell r="D366">
            <v>3631021</v>
          </cell>
          <cell r="E366">
            <v>402454.73</v>
          </cell>
        </row>
        <row r="367">
          <cell r="B367">
            <v>372</v>
          </cell>
          <cell r="D367">
            <v>11992</v>
          </cell>
          <cell r="E367">
            <v>1711.86</v>
          </cell>
        </row>
        <row r="368">
          <cell r="B368">
            <v>381</v>
          </cell>
          <cell r="D368">
            <v>29352528</v>
          </cell>
          <cell r="E368">
            <v>1999417.96</v>
          </cell>
        </row>
        <row r="369">
          <cell r="B369">
            <v>382</v>
          </cell>
          <cell r="D369">
            <v>2309880</v>
          </cell>
          <cell r="E369">
            <v>94788.82</v>
          </cell>
        </row>
        <row r="370">
          <cell r="B370">
            <v>402</v>
          </cell>
          <cell r="D370">
            <v>585851</v>
          </cell>
          <cell r="E370">
            <v>57166.43</v>
          </cell>
        </row>
        <row r="371">
          <cell r="B371">
            <v>409</v>
          </cell>
          <cell r="D371">
            <v>0</v>
          </cell>
          <cell r="E371">
            <v>0</v>
          </cell>
        </row>
        <row r="372">
          <cell r="B372">
            <v>412</v>
          </cell>
          <cell r="D372">
            <v>162585</v>
          </cell>
          <cell r="E372">
            <v>17554.650000000001</v>
          </cell>
        </row>
        <row r="373">
          <cell r="B373">
            <v>416</v>
          </cell>
          <cell r="D373">
            <v>23179</v>
          </cell>
          <cell r="E373">
            <v>3047.64</v>
          </cell>
        </row>
        <row r="374">
          <cell r="B374">
            <v>472</v>
          </cell>
          <cell r="D374">
            <v>177225</v>
          </cell>
          <cell r="E374">
            <v>7960.25</v>
          </cell>
        </row>
        <row r="375">
          <cell r="B375">
            <v>482</v>
          </cell>
          <cell r="D375">
            <v>1045490</v>
          </cell>
          <cell r="E375">
            <v>19341.98</v>
          </cell>
        </row>
        <row r="376">
          <cell r="B376">
            <v>501</v>
          </cell>
          <cell r="D376">
            <v>1878744</v>
          </cell>
          <cell r="E376">
            <v>226580.92</v>
          </cell>
        </row>
        <row r="377">
          <cell r="B377">
            <v>503</v>
          </cell>
          <cell r="D377">
            <v>12216235</v>
          </cell>
          <cell r="E377">
            <v>1075177.4099999999</v>
          </cell>
        </row>
        <row r="378">
          <cell r="B378">
            <v>512</v>
          </cell>
          <cell r="D378">
            <v>31486</v>
          </cell>
          <cell r="E378">
            <v>3329.71</v>
          </cell>
        </row>
        <row r="379">
          <cell r="B379">
            <v>516</v>
          </cell>
          <cell r="D379">
            <v>16812717</v>
          </cell>
          <cell r="E379">
            <v>1928219.99</v>
          </cell>
        </row>
        <row r="380">
          <cell r="B380">
            <v>572</v>
          </cell>
          <cell r="D380">
            <v>9741</v>
          </cell>
          <cell r="E380">
            <v>453.57</v>
          </cell>
        </row>
        <row r="381">
          <cell r="B381">
            <v>581</v>
          </cell>
          <cell r="D381">
            <v>921552</v>
          </cell>
          <cell r="E381">
            <v>42714.42</v>
          </cell>
        </row>
        <row r="382">
          <cell r="B382">
            <v>583</v>
          </cell>
          <cell r="D382">
            <v>13754420</v>
          </cell>
          <cell r="E382">
            <v>285541.31</v>
          </cell>
        </row>
        <row r="383">
          <cell r="B383">
            <v>601</v>
          </cell>
          <cell r="D383">
            <v>726430</v>
          </cell>
          <cell r="E383">
            <v>94045.4</v>
          </cell>
        </row>
        <row r="384">
          <cell r="B384">
            <v>602</v>
          </cell>
          <cell r="D384">
            <v>0</v>
          </cell>
          <cell r="E384">
            <v>0</v>
          </cell>
        </row>
        <row r="385">
          <cell r="B385">
            <v>681</v>
          </cell>
          <cell r="D385">
            <v>437068</v>
          </cell>
          <cell r="E385">
            <v>22125.59</v>
          </cell>
        </row>
        <row r="386">
          <cell r="B386">
            <v>682</v>
          </cell>
          <cell r="D386">
            <v>132300</v>
          </cell>
          <cell r="E386">
            <v>6482.54</v>
          </cell>
        </row>
        <row r="387">
          <cell r="B387">
            <v>701</v>
          </cell>
          <cell r="D387">
            <v>642915</v>
          </cell>
          <cell r="E387">
            <v>74014.69</v>
          </cell>
        </row>
        <row r="388">
          <cell r="B388">
            <v>703</v>
          </cell>
          <cell r="D388">
            <v>2308935</v>
          </cell>
          <cell r="E388">
            <v>214600.81</v>
          </cell>
        </row>
        <row r="389">
          <cell r="B389">
            <v>781</v>
          </cell>
          <cell r="D389">
            <v>293363</v>
          </cell>
          <cell r="E389">
            <v>12393.84</v>
          </cell>
        </row>
        <row r="390">
          <cell r="B390">
            <v>783</v>
          </cell>
          <cell r="D390">
            <v>2455390</v>
          </cell>
          <cell r="E390">
            <v>65269.91</v>
          </cell>
        </row>
        <row r="391">
          <cell r="B391">
            <v>801</v>
          </cell>
          <cell r="D391">
            <v>1756195</v>
          </cell>
          <cell r="E391">
            <v>225146.52</v>
          </cell>
        </row>
        <row r="392">
          <cell r="B392">
            <v>802</v>
          </cell>
          <cell r="D392">
            <v>445375</v>
          </cell>
          <cell r="E392">
            <v>64820.47</v>
          </cell>
        </row>
        <row r="393">
          <cell r="B393">
            <v>881</v>
          </cell>
          <cell r="D393">
            <v>821416</v>
          </cell>
          <cell r="E393">
            <v>46080.24</v>
          </cell>
        </row>
        <row r="394">
          <cell r="B394">
            <v>882</v>
          </cell>
          <cell r="D394">
            <v>411055</v>
          </cell>
          <cell r="E394">
            <v>29323.439999999999</v>
          </cell>
        </row>
        <row r="395">
          <cell r="B395">
            <v>902</v>
          </cell>
          <cell r="D395">
            <v>367510</v>
          </cell>
          <cell r="E395">
            <v>70443.070000000007</v>
          </cell>
        </row>
        <row r="396">
          <cell r="B396">
            <v>919</v>
          </cell>
          <cell r="D396">
            <v>0</v>
          </cell>
          <cell r="E396">
            <v>0</v>
          </cell>
        </row>
        <row r="397">
          <cell r="B397">
            <v>917</v>
          </cell>
          <cell r="D397">
            <v>10574636</v>
          </cell>
          <cell r="E397">
            <v>210513.08</v>
          </cell>
        </row>
        <row r="398">
          <cell r="B398">
            <v>918</v>
          </cell>
          <cell r="D398">
            <v>0</v>
          </cell>
          <cell r="E398">
            <v>0</v>
          </cell>
        </row>
        <row r="399">
          <cell r="B399">
            <v>926</v>
          </cell>
          <cell r="D399">
            <v>14453638</v>
          </cell>
          <cell r="E399">
            <v>236429.12</v>
          </cell>
        </row>
        <row r="400">
          <cell r="B400">
            <v>927</v>
          </cell>
          <cell r="D400">
            <v>0</v>
          </cell>
          <cell r="E400">
            <v>0</v>
          </cell>
        </row>
        <row r="401">
          <cell r="B401">
            <v>929</v>
          </cell>
          <cell r="D401">
            <v>3407284</v>
          </cell>
          <cell r="E401">
            <v>239816.88</v>
          </cell>
        </row>
        <row r="402">
          <cell r="B402">
            <v>930</v>
          </cell>
          <cell r="D402">
            <v>3687788</v>
          </cell>
          <cell r="E402">
            <v>259425.27</v>
          </cell>
        </row>
        <row r="403">
          <cell r="B403">
            <v>937</v>
          </cell>
          <cell r="D403">
            <v>1869526</v>
          </cell>
          <cell r="E403">
            <v>26686.51</v>
          </cell>
        </row>
        <row r="404">
          <cell r="B404">
            <v>938</v>
          </cell>
          <cell r="D404">
            <v>0</v>
          </cell>
          <cell r="E404">
            <v>0</v>
          </cell>
        </row>
        <row r="405">
          <cell r="B405">
            <v>941</v>
          </cell>
          <cell r="D405">
            <v>2076900</v>
          </cell>
          <cell r="E405">
            <v>142680.76999999999</v>
          </cell>
        </row>
        <row r="406">
          <cell r="B406">
            <v>949</v>
          </cell>
          <cell r="D406">
            <v>0</v>
          </cell>
          <cell r="E406">
            <v>0</v>
          </cell>
        </row>
        <row r="407">
          <cell r="B407">
            <v>946</v>
          </cell>
          <cell r="D407">
            <v>0</v>
          </cell>
          <cell r="E407">
            <v>0</v>
          </cell>
        </row>
        <row r="408">
          <cell r="B408">
            <v>950</v>
          </cell>
          <cell r="D408">
            <v>0</v>
          </cell>
          <cell r="E408">
            <v>0</v>
          </cell>
        </row>
        <row r="409">
          <cell r="B409">
            <v>957</v>
          </cell>
          <cell r="D409">
            <v>709800</v>
          </cell>
          <cell r="E409">
            <v>7456.19</v>
          </cell>
        </row>
        <row r="410">
          <cell r="B410">
            <v>958</v>
          </cell>
          <cell r="D410">
            <v>0</v>
          </cell>
          <cell r="E410">
            <v>0</v>
          </cell>
        </row>
        <row r="411">
          <cell r="B411">
            <v>961</v>
          </cell>
          <cell r="D411">
            <v>18160924</v>
          </cell>
          <cell r="E411">
            <v>1277299.45</v>
          </cell>
        </row>
        <row r="412">
          <cell r="B412">
            <v>129</v>
          </cell>
          <cell r="D412">
            <v>880750</v>
          </cell>
          <cell r="E412">
            <v>15594.54</v>
          </cell>
        </row>
        <row r="413">
          <cell r="B413">
            <v>966</v>
          </cell>
          <cell r="D413">
            <v>5835328</v>
          </cell>
          <cell r="E413">
            <v>60508.21</v>
          </cell>
        </row>
        <row r="414">
          <cell r="B414">
            <v>982</v>
          </cell>
          <cell r="D414">
            <v>180939</v>
          </cell>
          <cell r="E414">
            <v>16988.95</v>
          </cell>
        </row>
        <row r="415">
          <cell r="B415">
            <v>128</v>
          </cell>
          <cell r="D415">
            <v>941575</v>
          </cell>
          <cell r="E415">
            <v>28106.04</v>
          </cell>
        </row>
        <row r="416">
          <cell r="B416">
            <v>229</v>
          </cell>
          <cell r="D416">
            <v>846650</v>
          </cell>
          <cell r="E416">
            <v>15261.34</v>
          </cell>
        </row>
        <row r="417">
          <cell r="B417">
            <v>228</v>
          </cell>
          <cell r="D417">
            <v>0</v>
          </cell>
          <cell r="E417">
            <v>0</v>
          </cell>
        </row>
        <row r="418">
          <cell r="B418">
            <v>102</v>
          </cell>
          <cell r="D418">
            <v>35482962</v>
          </cell>
          <cell r="E418">
            <v>4414121.9800000004</v>
          </cell>
        </row>
        <row r="419">
          <cell r="B419">
            <v>104</v>
          </cell>
          <cell r="D419">
            <v>405355</v>
          </cell>
          <cell r="E419">
            <v>93093.73</v>
          </cell>
        </row>
        <row r="420">
          <cell r="B420">
            <v>105</v>
          </cell>
          <cell r="D420">
            <v>86999</v>
          </cell>
          <cell r="E420">
            <v>12319.66</v>
          </cell>
        </row>
        <row r="421">
          <cell r="B421">
            <v>109</v>
          </cell>
          <cell r="D421">
            <v>0</v>
          </cell>
          <cell r="E421">
            <v>0</v>
          </cell>
        </row>
        <row r="422">
          <cell r="B422">
            <v>110</v>
          </cell>
          <cell r="D422">
            <v>14257847</v>
          </cell>
          <cell r="E422">
            <v>1150043.3400000001</v>
          </cell>
        </row>
        <row r="423">
          <cell r="B423">
            <v>111</v>
          </cell>
          <cell r="D423">
            <v>8054400</v>
          </cell>
          <cell r="E423">
            <v>791737.17</v>
          </cell>
        </row>
        <row r="424">
          <cell r="B424">
            <v>116</v>
          </cell>
          <cell r="D424">
            <v>9040790</v>
          </cell>
          <cell r="E424">
            <v>515850.71</v>
          </cell>
        </row>
        <row r="425">
          <cell r="B425">
            <v>120</v>
          </cell>
          <cell r="D425">
            <v>1104985</v>
          </cell>
          <cell r="E425">
            <v>106947.88</v>
          </cell>
        </row>
        <row r="426">
          <cell r="B426">
            <v>121</v>
          </cell>
          <cell r="D426">
            <v>1437600</v>
          </cell>
          <cell r="E426">
            <v>115052.79</v>
          </cell>
        </row>
        <row r="427">
          <cell r="B427">
            <v>182</v>
          </cell>
          <cell r="D427">
            <v>29844155</v>
          </cell>
          <cell r="E427">
            <v>1608857.12</v>
          </cell>
        </row>
        <row r="428">
          <cell r="B428">
            <v>184</v>
          </cell>
          <cell r="D428">
            <v>812318</v>
          </cell>
          <cell r="E428">
            <v>147412.15</v>
          </cell>
        </row>
        <row r="429">
          <cell r="B429">
            <v>185</v>
          </cell>
          <cell r="D429">
            <v>193561</v>
          </cell>
          <cell r="E429">
            <v>16274.55</v>
          </cell>
        </row>
        <row r="430">
          <cell r="B430">
            <v>201</v>
          </cell>
          <cell r="D430">
            <v>487902</v>
          </cell>
          <cell r="E430">
            <v>62777.5</v>
          </cell>
        </row>
        <row r="431">
          <cell r="B431">
            <v>202</v>
          </cell>
          <cell r="D431">
            <v>1241401</v>
          </cell>
          <cell r="E431">
            <v>152795.68</v>
          </cell>
        </row>
        <row r="432">
          <cell r="B432">
            <v>203</v>
          </cell>
          <cell r="D432">
            <v>2248285</v>
          </cell>
          <cell r="E432">
            <v>198646.87</v>
          </cell>
        </row>
        <row r="433">
          <cell r="B433">
            <v>216</v>
          </cell>
          <cell r="D433">
            <v>4223</v>
          </cell>
          <cell r="E433">
            <v>84.45</v>
          </cell>
        </row>
        <row r="434">
          <cell r="B434">
            <v>211</v>
          </cell>
          <cell r="D434">
            <v>10928002</v>
          </cell>
          <cell r="E434">
            <v>746999.17</v>
          </cell>
        </row>
        <row r="435">
          <cell r="B435">
            <v>212</v>
          </cell>
          <cell r="D435">
            <v>491109</v>
          </cell>
          <cell r="E435">
            <v>97031.11</v>
          </cell>
        </row>
        <row r="436">
          <cell r="B436">
            <v>220</v>
          </cell>
          <cell r="D436">
            <v>0</v>
          </cell>
          <cell r="E436">
            <v>0</v>
          </cell>
        </row>
        <row r="437">
          <cell r="B437">
            <v>221</v>
          </cell>
          <cell r="D437">
            <v>623700</v>
          </cell>
          <cell r="E437">
            <v>49530.400000000001</v>
          </cell>
        </row>
        <row r="438">
          <cell r="B438">
            <v>272</v>
          </cell>
          <cell r="D438">
            <v>138193</v>
          </cell>
          <cell r="E438">
            <v>18675.3</v>
          </cell>
        </row>
        <row r="439">
          <cell r="B439">
            <v>281</v>
          </cell>
          <cell r="D439">
            <v>257011</v>
          </cell>
          <cell r="E439">
            <v>14415.34</v>
          </cell>
        </row>
        <row r="440">
          <cell r="B440">
            <v>282</v>
          </cell>
          <cell r="D440">
            <v>1477331</v>
          </cell>
          <cell r="E440">
            <v>66133.39</v>
          </cell>
        </row>
        <row r="441">
          <cell r="B441">
            <v>283</v>
          </cell>
          <cell r="D441">
            <v>2879955</v>
          </cell>
          <cell r="E441">
            <v>82605.100000000006</v>
          </cell>
        </row>
        <row r="442">
          <cell r="B442">
            <v>300</v>
          </cell>
          <cell r="D442">
            <v>0</v>
          </cell>
          <cell r="E442">
            <v>0</v>
          </cell>
        </row>
        <row r="443">
          <cell r="B443">
            <v>301</v>
          </cell>
          <cell r="D443">
            <v>70536253</v>
          </cell>
          <cell r="E443">
            <v>9583100.1300000008</v>
          </cell>
        </row>
        <row r="444">
          <cell r="B444">
            <v>302</v>
          </cell>
          <cell r="D444">
            <v>1340827</v>
          </cell>
          <cell r="E444">
            <v>147617.12</v>
          </cell>
        </row>
        <row r="445">
          <cell r="B445">
            <v>310</v>
          </cell>
          <cell r="D445">
            <v>0</v>
          </cell>
          <cell r="E445">
            <v>0</v>
          </cell>
        </row>
        <row r="446">
          <cell r="B446">
            <v>312</v>
          </cell>
          <cell r="D446">
            <v>50818</v>
          </cell>
          <cell r="E446">
            <v>11378.78</v>
          </cell>
        </row>
        <row r="447">
          <cell r="B447">
            <v>318</v>
          </cell>
          <cell r="D447">
            <v>4030339</v>
          </cell>
          <cell r="E447">
            <v>232347.51999999999</v>
          </cell>
        </row>
        <row r="448">
          <cell r="B448">
            <v>319</v>
          </cell>
          <cell r="D448">
            <v>5201576</v>
          </cell>
          <cell r="E448">
            <v>602644.85</v>
          </cell>
        </row>
        <row r="449">
          <cell r="B449">
            <v>372</v>
          </cell>
          <cell r="D449">
            <v>11732</v>
          </cell>
          <cell r="E449">
            <v>1712.51</v>
          </cell>
        </row>
        <row r="450">
          <cell r="B450">
            <v>381</v>
          </cell>
          <cell r="D450">
            <v>39095246</v>
          </cell>
          <cell r="E450">
            <v>2644642.2799999998</v>
          </cell>
        </row>
        <row r="451">
          <cell r="B451">
            <v>382</v>
          </cell>
          <cell r="D451">
            <v>2486030</v>
          </cell>
          <cell r="E451">
            <v>110701.97</v>
          </cell>
        </row>
        <row r="452">
          <cell r="B452">
            <v>402</v>
          </cell>
          <cell r="D452">
            <v>825890</v>
          </cell>
          <cell r="E452">
            <v>91631.1</v>
          </cell>
        </row>
        <row r="453">
          <cell r="B453">
            <v>409</v>
          </cell>
          <cell r="D453">
            <v>0</v>
          </cell>
          <cell r="E453">
            <v>0</v>
          </cell>
        </row>
        <row r="454">
          <cell r="B454">
            <v>412</v>
          </cell>
          <cell r="D454">
            <v>154413</v>
          </cell>
          <cell r="E454">
            <v>16001.75</v>
          </cell>
        </row>
        <row r="455">
          <cell r="B455">
            <v>416</v>
          </cell>
          <cell r="D455">
            <v>13808</v>
          </cell>
          <cell r="E455">
            <v>2016.59</v>
          </cell>
        </row>
        <row r="456">
          <cell r="B456">
            <v>472</v>
          </cell>
          <cell r="D456">
            <v>168855</v>
          </cell>
          <cell r="E456">
            <v>7669.08</v>
          </cell>
        </row>
        <row r="457">
          <cell r="B457">
            <v>482</v>
          </cell>
          <cell r="D457">
            <v>1264673</v>
          </cell>
          <cell r="E457">
            <v>45523.18</v>
          </cell>
        </row>
        <row r="458">
          <cell r="B458">
            <v>501</v>
          </cell>
          <cell r="D458">
            <v>1768757</v>
          </cell>
          <cell r="E458">
            <v>217413.66</v>
          </cell>
        </row>
        <row r="459">
          <cell r="B459">
            <v>503</v>
          </cell>
          <cell r="D459">
            <v>13854575</v>
          </cell>
          <cell r="E459">
            <v>1183276.97</v>
          </cell>
        </row>
        <row r="460">
          <cell r="B460">
            <v>512</v>
          </cell>
          <cell r="D460">
            <v>32330</v>
          </cell>
          <cell r="E460">
            <v>3322.4</v>
          </cell>
        </row>
        <row r="461">
          <cell r="B461">
            <v>516</v>
          </cell>
          <cell r="D461">
            <v>21509400</v>
          </cell>
          <cell r="E461">
            <v>2678331.0499999998</v>
          </cell>
        </row>
        <row r="462">
          <cell r="B462">
            <v>572</v>
          </cell>
          <cell r="D462">
            <v>9741</v>
          </cell>
          <cell r="E462">
            <v>454.74</v>
          </cell>
        </row>
        <row r="463">
          <cell r="B463">
            <v>581</v>
          </cell>
          <cell r="D463">
            <v>839149</v>
          </cell>
          <cell r="E463">
            <v>46529.49</v>
          </cell>
        </row>
        <row r="464">
          <cell r="B464">
            <v>583</v>
          </cell>
          <cell r="D464">
            <v>16007570</v>
          </cell>
          <cell r="E464">
            <v>366554.67</v>
          </cell>
        </row>
        <row r="465">
          <cell r="B465">
            <v>601</v>
          </cell>
          <cell r="D465">
            <v>876271</v>
          </cell>
          <cell r="E465">
            <v>112196.9</v>
          </cell>
        </row>
        <row r="466">
          <cell r="B466">
            <v>602</v>
          </cell>
          <cell r="D466">
            <v>0</v>
          </cell>
          <cell r="E466">
            <v>0</v>
          </cell>
        </row>
        <row r="467">
          <cell r="B467">
            <v>681</v>
          </cell>
          <cell r="D467">
            <v>512060</v>
          </cell>
          <cell r="E467">
            <v>29084.05</v>
          </cell>
        </row>
        <row r="468">
          <cell r="B468">
            <v>682</v>
          </cell>
          <cell r="D468">
            <v>147600</v>
          </cell>
          <cell r="E468">
            <v>8692.82</v>
          </cell>
        </row>
        <row r="469">
          <cell r="B469">
            <v>701</v>
          </cell>
          <cell r="D469">
            <v>627045</v>
          </cell>
          <cell r="E469">
            <v>73408.5</v>
          </cell>
        </row>
        <row r="470">
          <cell r="B470">
            <v>703</v>
          </cell>
          <cell r="D470">
            <v>2457560</v>
          </cell>
          <cell r="E470">
            <v>216610.52</v>
          </cell>
        </row>
        <row r="471">
          <cell r="B471">
            <v>781</v>
          </cell>
          <cell r="D471">
            <v>288834</v>
          </cell>
          <cell r="E471">
            <v>14581.84</v>
          </cell>
        </row>
        <row r="472">
          <cell r="B472">
            <v>783</v>
          </cell>
          <cell r="D472">
            <v>2738410</v>
          </cell>
          <cell r="E472">
            <v>85127.88</v>
          </cell>
        </row>
        <row r="473">
          <cell r="B473">
            <v>801</v>
          </cell>
          <cell r="D473">
            <v>1965150</v>
          </cell>
          <cell r="E473">
            <v>246836.92</v>
          </cell>
        </row>
        <row r="474">
          <cell r="B474">
            <v>802</v>
          </cell>
          <cell r="D474">
            <v>450466</v>
          </cell>
          <cell r="E474">
            <v>64470.65</v>
          </cell>
        </row>
        <row r="475">
          <cell r="B475">
            <v>881</v>
          </cell>
          <cell r="D475">
            <v>936028</v>
          </cell>
          <cell r="E475">
            <v>54895.58</v>
          </cell>
        </row>
        <row r="476">
          <cell r="B476">
            <v>882</v>
          </cell>
          <cell r="D476">
            <v>411017</v>
          </cell>
          <cell r="E476">
            <v>30658.400000000001</v>
          </cell>
        </row>
        <row r="477">
          <cell r="B477">
            <v>902</v>
          </cell>
          <cell r="D477">
            <v>354152</v>
          </cell>
          <cell r="E477">
            <v>69043.7</v>
          </cell>
        </row>
        <row r="478">
          <cell r="B478">
            <v>919</v>
          </cell>
          <cell r="D478">
            <v>0</v>
          </cell>
          <cell r="E478">
            <v>0</v>
          </cell>
        </row>
        <row r="479">
          <cell r="B479">
            <v>917</v>
          </cell>
          <cell r="D479">
            <v>10932350</v>
          </cell>
          <cell r="E479">
            <v>272359.67999999999</v>
          </cell>
        </row>
        <row r="480">
          <cell r="B480">
            <v>918</v>
          </cell>
          <cell r="D480">
            <v>0</v>
          </cell>
          <cell r="E480">
            <v>0</v>
          </cell>
        </row>
        <row r="481">
          <cell r="B481">
            <v>926</v>
          </cell>
          <cell r="D481">
            <v>13318501</v>
          </cell>
          <cell r="E481">
            <v>280197.28999999998</v>
          </cell>
        </row>
        <row r="482">
          <cell r="B482">
            <v>927</v>
          </cell>
          <cell r="D482">
            <v>0</v>
          </cell>
          <cell r="E482">
            <v>0</v>
          </cell>
        </row>
        <row r="483">
          <cell r="B483">
            <v>929</v>
          </cell>
          <cell r="D483">
            <v>3646356</v>
          </cell>
          <cell r="E483">
            <v>248426.1</v>
          </cell>
        </row>
        <row r="484">
          <cell r="B484">
            <v>930</v>
          </cell>
          <cell r="D484">
            <v>3911587</v>
          </cell>
          <cell r="E484">
            <v>264859.8</v>
          </cell>
        </row>
        <row r="485">
          <cell r="B485">
            <v>937</v>
          </cell>
          <cell r="D485">
            <v>1950481</v>
          </cell>
          <cell r="E485">
            <v>39172.230000000003</v>
          </cell>
        </row>
        <row r="486">
          <cell r="B486">
            <v>938</v>
          </cell>
          <cell r="D486">
            <v>0</v>
          </cell>
          <cell r="E486">
            <v>0</v>
          </cell>
        </row>
        <row r="487">
          <cell r="B487">
            <v>941</v>
          </cell>
          <cell r="D487">
            <v>2060100</v>
          </cell>
          <cell r="E487">
            <v>134818.88</v>
          </cell>
        </row>
        <row r="488">
          <cell r="B488">
            <v>949</v>
          </cell>
          <cell r="D488">
            <v>0</v>
          </cell>
          <cell r="E488">
            <v>0</v>
          </cell>
        </row>
        <row r="489">
          <cell r="B489">
            <v>946</v>
          </cell>
          <cell r="D489">
            <v>0</v>
          </cell>
          <cell r="E489">
            <v>0</v>
          </cell>
        </row>
        <row r="490">
          <cell r="B490">
            <v>950</v>
          </cell>
          <cell r="D490">
            <v>0</v>
          </cell>
          <cell r="E490">
            <v>0</v>
          </cell>
        </row>
        <row r="491">
          <cell r="B491">
            <v>957</v>
          </cell>
          <cell r="D491">
            <v>656250</v>
          </cell>
          <cell r="E491">
            <v>8240.98</v>
          </cell>
        </row>
        <row r="492">
          <cell r="B492">
            <v>958</v>
          </cell>
          <cell r="D492">
            <v>0</v>
          </cell>
          <cell r="E492">
            <v>0</v>
          </cell>
        </row>
        <row r="493">
          <cell r="B493">
            <v>961</v>
          </cell>
          <cell r="D493">
            <v>22541114</v>
          </cell>
          <cell r="E493">
            <v>1449085</v>
          </cell>
        </row>
        <row r="494">
          <cell r="B494">
            <v>129</v>
          </cell>
          <cell r="D494">
            <v>911480</v>
          </cell>
          <cell r="E494">
            <v>23989.79</v>
          </cell>
        </row>
        <row r="495">
          <cell r="B495">
            <v>966</v>
          </cell>
          <cell r="D495">
            <v>3478200</v>
          </cell>
          <cell r="E495">
            <v>38928.199999999997</v>
          </cell>
        </row>
        <row r="496">
          <cell r="B496">
            <v>982</v>
          </cell>
          <cell r="D496">
            <v>193765</v>
          </cell>
          <cell r="E496">
            <v>18837.419999999998</v>
          </cell>
        </row>
        <row r="497">
          <cell r="B497">
            <v>128</v>
          </cell>
          <cell r="D497">
            <v>1083369</v>
          </cell>
          <cell r="E497">
            <v>39461.339999999997</v>
          </cell>
        </row>
        <row r="498">
          <cell r="B498">
            <v>229</v>
          </cell>
          <cell r="D498">
            <v>434700</v>
          </cell>
          <cell r="E498">
            <v>10856.93</v>
          </cell>
        </row>
        <row r="499">
          <cell r="B499">
            <v>228</v>
          </cell>
          <cell r="D499">
            <v>0</v>
          </cell>
          <cell r="E499">
            <v>0</v>
          </cell>
        </row>
        <row r="500">
          <cell r="B500">
            <v>102</v>
          </cell>
          <cell r="D500">
            <v>44019694</v>
          </cell>
          <cell r="E500">
            <v>6072682.0800000001</v>
          </cell>
        </row>
        <row r="501">
          <cell r="B501">
            <v>104</v>
          </cell>
          <cell r="D501">
            <v>424570</v>
          </cell>
          <cell r="E501">
            <v>95973.02</v>
          </cell>
        </row>
        <row r="502">
          <cell r="B502">
            <v>105</v>
          </cell>
          <cell r="D502">
            <v>83614</v>
          </cell>
          <cell r="E502">
            <v>12364.32</v>
          </cell>
        </row>
        <row r="503">
          <cell r="B503">
            <v>109</v>
          </cell>
          <cell r="D503">
            <v>0</v>
          </cell>
          <cell r="E503">
            <v>0</v>
          </cell>
        </row>
        <row r="504">
          <cell r="B504">
            <v>110</v>
          </cell>
          <cell r="D504">
            <v>18168409</v>
          </cell>
          <cell r="E504">
            <v>1678200.63</v>
          </cell>
        </row>
        <row r="505">
          <cell r="B505">
            <v>111</v>
          </cell>
          <cell r="D505">
            <v>9943200</v>
          </cell>
          <cell r="E505">
            <v>935427.02</v>
          </cell>
        </row>
        <row r="506">
          <cell r="B506">
            <v>116</v>
          </cell>
          <cell r="D506">
            <v>12282051</v>
          </cell>
          <cell r="E506">
            <v>1202001.68</v>
          </cell>
        </row>
        <row r="507">
          <cell r="B507">
            <v>120</v>
          </cell>
          <cell r="D507">
            <v>1142680</v>
          </cell>
          <cell r="E507">
            <v>136089.78</v>
          </cell>
        </row>
        <row r="508">
          <cell r="B508">
            <v>121</v>
          </cell>
          <cell r="D508">
            <v>1641550</v>
          </cell>
          <cell r="E508">
            <v>155092.01999999999</v>
          </cell>
        </row>
        <row r="509">
          <cell r="B509">
            <v>182</v>
          </cell>
          <cell r="D509">
            <v>32167154</v>
          </cell>
          <cell r="E509">
            <v>1934618.44</v>
          </cell>
        </row>
        <row r="510">
          <cell r="B510">
            <v>184</v>
          </cell>
          <cell r="D510">
            <v>869533</v>
          </cell>
          <cell r="E510">
            <v>147355.28</v>
          </cell>
        </row>
        <row r="511">
          <cell r="B511">
            <v>185</v>
          </cell>
          <cell r="D511">
            <v>194052</v>
          </cell>
          <cell r="E511">
            <v>16316.27</v>
          </cell>
        </row>
        <row r="512">
          <cell r="B512">
            <v>201</v>
          </cell>
          <cell r="D512">
            <v>550316</v>
          </cell>
          <cell r="E512">
            <v>80262.070000000007</v>
          </cell>
        </row>
        <row r="513">
          <cell r="B513">
            <v>202</v>
          </cell>
          <cell r="D513">
            <v>1500923</v>
          </cell>
          <cell r="E513">
            <v>209043.74</v>
          </cell>
        </row>
        <row r="514">
          <cell r="B514">
            <v>203</v>
          </cell>
          <cell r="D514">
            <v>2743025</v>
          </cell>
          <cell r="E514">
            <v>266792.34999999998</v>
          </cell>
        </row>
        <row r="515">
          <cell r="B515">
            <v>216</v>
          </cell>
          <cell r="D515">
            <v>0</v>
          </cell>
          <cell r="E515">
            <v>0</v>
          </cell>
        </row>
        <row r="516">
          <cell r="B516">
            <v>211</v>
          </cell>
          <cell r="D516">
            <v>11602534</v>
          </cell>
          <cell r="E516">
            <v>898684.42</v>
          </cell>
        </row>
        <row r="517">
          <cell r="B517">
            <v>212</v>
          </cell>
          <cell r="D517">
            <v>473511</v>
          </cell>
          <cell r="E517">
            <v>98472.9</v>
          </cell>
        </row>
        <row r="518">
          <cell r="B518">
            <v>220</v>
          </cell>
          <cell r="D518">
            <v>0</v>
          </cell>
          <cell r="E518">
            <v>0</v>
          </cell>
        </row>
        <row r="519">
          <cell r="B519">
            <v>221</v>
          </cell>
          <cell r="D519">
            <v>753550</v>
          </cell>
          <cell r="E519">
            <v>75185.289999999994</v>
          </cell>
        </row>
        <row r="520">
          <cell r="B520">
            <v>272</v>
          </cell>
          <cell r="D520">
            <v>130425</v>
          </cell>
          <cell r="E520">
            <v>18356.73</v>
          </cell>
        </row>
        <row r="521">
          <cell r="B521">
            <v>281</v>
          </cell>
          <cell r="D521">
            <v>311399</v>
          </cell>
          <cell r="E521">
            <v>21728.07</v>
          </cell>
        </row>
        <row r="522">
          <cell r="B522">
            <v>282</v>
          </cell>
          <cell r="D522">
            <v>1745392</v>
          </cell>
          <cell r="E522">
            <v>84783.72</v>
          </cell>
        </row>
        <row r="523">
          <cell r="B523">
            <v>283</v>
          </cell>
          <cell r="D523">
            <v>2803605</v>
          </cell>
          <cell r="E523">
            <v>96834.66</v>
          </cell>
        </row>
        <row r="524">
          <cell r="B524">
            <v>300</v>
          </cell>
          <cell r="D524">
            <v>0</v>
          </cell>
          <cell r="E524">
            <v>0</v>
          </cell>
        </row>
        <row r="525">
          <cell r="B525">
            <v>301</v>
          </cell>
          <cell r="D525">
            <v>102681067</v>
          </cell>
          <cell r="E525">
            <v>14762190.639999999</v>
          </cell>
        </row>
        <row r="526">
          <cell r="B526">
            <v>302</v>
          </cell>
          <cell r="D526">
            <v>2223597</v>
          </cell>
          <cell r="E526">
            <v>285046.96999999997</v>
          </cell>
        </row>
        <row r="527">
          <cell r="B527">
            <v>310</v>
          </cell>
          <cell r="D527">
            <v>0</v>
          </cell>
          <cell r="E527">
            <v>0</v>
          </cell>
        </row>
        <row r="528">
          <cell r="B528">
            <v>312</v>
          </cell>
          <cell r="D528">
            <v>49280</v>
          </cell>
          <cell r="E528">
            <v>11618.7</v>
          </cell>
        </row>
        <row r="529">
          <cell r="B529">
            <v>318</v>
          </cell>
          <cell r="D529">
            <v>5375436</v>
          </cell>
          <cell r="E529">
            <v>379380.9</v>
          </cell>
        </row>
        <row r="530">
          <cell r="B530">
            <v>319</v>
          </cell>
          <cell r="D530">
            <v>7191921</v>
          </cell>
          <cell r="E530">
            <v>973220.11</v>
          </cell>
        </row>
        <row r="531">
          <cell r="B531">
            <v>372</v>
          </cell>
          <cell r="D531">
            <v>11195</v>
          </cell>
          <cell r="E531">
            <v>1710.3</v>
          </cell>
        </row>
        <row r="532">
          <cell r="B532">
            <v>381</v>
          </cell>
          <cell r="D532">
            <v>56883994</v>
          </cell>
          <cell r="E532">
            <v>3980306.48</v>
          </cell>
        </row>
        <row r="533">
          <cell r="B533">
            <v>382</v>
          </cell>
          <cell r="D533">
            <v>1932570</v>
          </cell>
          <cell r="E533">
            <v>91859.5</v>
          </cell>
        </row>
        <row r="534">
          <cell r="B534">
            <v>402</v>
          </cell>
          <cell r="D534">
            <v>1378559</v>
          </cell>
          <cell r="E534">
            <v>204340.3</v>
          </cell>
        </row>
        <row r="535">
          <cell r="B535">
            <v>409</v>
          </cell>
          <cell r="D535">
            <v>0</v>
          </cell>
          <cell r="E535">
            <v>0</v>
          </cell>
        </row>
        <row r="536">
          <cell r="B536">
            <v>412</v>
          </cell>
          <cell r="D536">
            <v>137868</v>
          </cell>
          <cell r="E536">
            <v>15199.14</v>
          </cell>
        </row>
        <row r="537">
          <cell r="B537">
            <v>416</v>
          </cell>
          <cell r="D537">
            <v>20731</v>
          </cell>
          <cell r="E537">
            <v>3339.2</v>
          </cell>
        </row>
        <row r="538">
          <cell r="B538">
            <v>472</v>
          </cell>
          <cell r="D538">
            <v>165217</v>
          </cell>
          <cell r="E538">
            <v>7541.44</v>
          </cell>
        </row>
        <row r="539">
          <cell r="B539">
            <v>482</v>
          </cell>
          <cell r="D539">
            <v>1643023</v>
          </cell>
          <cell r="E539">
            <v>118986.44</v>
          </cell>
        </row>
        <row r="540">
          <cell r="B540">
            <v>501</v>
          </cell>
          <cell r="D540">
            <v>2018537</v>
          </cell>
          <cell r="E540">
            <v>276538.90000000002</v>
          </cell>
        </row>
        <row r="541">
          <cell r="B541">
            <v>503</v>
          </cell>
          <cell r="D541">
            <v>18511940</v>
          </cell>
          <cell r="E541">
            <v>1765540.12</v>
          </cell>
        </row>
        <row r="542">
          <cell r="B542">
            <v>512</v>
          </cell>
          <cell r="D542">
            <v>32501</v>
          </cell>
          <cell r="E542">
            <v>3461.12</v>
          </cell>
        </row>
        <row r="543">
          <cell r="B543">
            <v>516</v>
          </cell>
          <cell r="D543">
            <v>23711592</v>
          </cell>
          <cell r="E543">
            <v>2470276.52</v>
          </cell>
        </row>
        <row r="544">
          <cell r="B544">
            <v>572</v>
          </cell>
          <cell r="D544">
            <v>9741</v>
          </cell>
          <cell r="E544">
            <v>454.77</v>
          </cell>
        </row>
        <row r="545">
          <cell r="B545">
            <v>581</v>
          </cell>
          <cell r="D545">
            <v>938494</v>
          </cell>
          <cell r="E545">
            <v>60465.63</v>
          </cell>
        </row>
        <row r="546">
          <cell r="B546">
            <v>583</v>
          </cell>
          <cell r="D546">
            <v>14399125</v>
          </cell>
          <cell r="E546">
            <v>405797.35</v>
          </cell>
        </row>
        <row r="547">
          <cell r="B547">
            <v>601</v>
          </cell>
          <cell r="D547">
            <v>1296079</v>
          </cell>
          <cell r="E547">
            <v>184844.93</v>
          </cell>
        </row>
        <row r="548">
          <cell r="B548">
            <v>602</v>
          </cell>
          <cell r="D548">
            <v>0</v>
          </cell>
          <cell r="E548">
            <v>0</v>
          </cell>
        </row>
        <row r="549">
          <cell r="B549">
            <v>681</v>
          </cell>
          <cell r="D549">
            <v>756575</v>
          </cell>
          <cell r="E549">
            <v>52194.400000000001</v>
          </cell>
        </row>
        <row r="550">
          <cell r="B550">
            <v>682</v>
          </cell>
          <cell r="D550">
            <v>147000</v>
          </cell>
          <cell r="E550">
            <v>9301.76</v>
          </cell>
        </row>
        <row r="551">
          <cell r="B551">
            <v>701</v>
          </cell>
          <cell r="D551">
            <v>797860</v>
          </cell>
          <cell r="E551">
            <v>107767.89</v>
          </cell>
        </row>
        <row r="552">
          <cell r="B552">
            <v>703</v>
          </cell>
          <cell r="D552">
            <v>2398380</v>
          </cell>
          <cell r="E552">
            <v>236208.01</v>
          </cell>
        </row>
        <row r="553">
          <cell r="B553">
            <v>781</v>
          </cell>
          <cell r="D553">
            <v>352541</v>
          </cell>
          <cell r="E553">
            <v>22167.8</v>
          </cell>
        </row>
        <row r="554">
          <cell r="B554">
            <v>783</v>
          </cell>
          <cell r="D554">
            <v>3011215</v>
          </cell>
          <cell r="E554">
            <v>108251.7</v>
          </cell>
        </row>
        <row r="555">
          <cell r="B555">
            <v>801</v>
          </cell>
          <cell r="D555">
            <v>2408409</v>
          </cell>
          <cell r="E555">
            <v>327938.90000000002</v>
          </cell>
        </row>
        <row r="556">
          <cell r="B556">
            <v>802</v>
          </cell>
          <cell r="D556">
            <v>455003</v>
          </cell>
          <cell r="E556">
            <v>73122.600000000006</v>
          </cell>
        </row>
        <row r="557">
          <cell r="B557">
            <v>881</v>
          </cell>
          <cell r="D557">
            <v>1169516</v>
          </cell>
          <cell r="E557">
            <v>74255.929999999993</v>
          </cell>
        </row>
        <row r="558">
          <cell r="B558">
            <v>882</v>
          </cell>
          <cell r="D558">
            <v>411486</v>
          </cell>
          <cell r="E558">
            <v>36050.22</v>
          </cell>
        </row>
        <row r="559">
          <cell r="B559">
            <v>902</v>
          </cell>
          <cell r="D559">
            <v>464339</v>
          </cell>
          <cell r="E559">
            <v>90159</v>
          </cell>
        </row>
        <row r="560">
          <cell r="B560">
            <v>919</v>
          </cell>
          <cell r="D560">
            <v>0</v>
          </cell>
          <cell r="E560">
            <v>0</v>
          </cell>
        </row>
        <row r="561">
          <cell r="B561">
            <v>917</v>
          </cell>
          <cell r="D561">
            <v>13388400</v>
          </cell>
          <cell r="E561">
            <v>357920.75</v>
          </cell>
        </row>
        <row r="562">
          <cell r="B562">
            <v>918</v>
          </cell>
          <cell r="D562">
            <v>0</v>
          </cell>
          <cell r="E562">
            <v>0</v>
          </cell>
        </row>
        <row r="563">
          <cell r="B563">
            <v>926</v>
          </cell>
          <cell r="D563">
            <v>13831768</v>
          </cell>
          <cell r="E563">
            <v>303822.65000000002</v>
          </cell>
        </row>
        <row r="564">
          <cell r="B564">
            <v>927</v>
          </cell>
          <cell r="D564">
            <v>0</v>
          </cell>
          <cell r="E564">
            <v>0</v>
          </cell>
        </row>
        <row r="565">
          <cell r="B565">
            <v>929</v>
          </cell>
          <cell r="D565">
            <v>4043082</v>
          </cell>
          <cell r="E565">
            <v>326589.75</v>
          </cell>
        </row>
        <row r="566">
          <cell r="B566">
            <v>930</v>
          </cell>
          <cell r="D566">
            <v>4201433</v>
          </cell>
          <cell r="E566">
            <v>339465.49</v>
          </cell>
        </row>
        <row r="567">
          <cell r="B567">
            <v>937</v>
          </cell>
          <cell r="D567">
            <v>2193011</v>
          </cell>
          <cell r="E567">
            <v>45980.63</v>
          </cell>
        </row>
        <row r="568">
          <cell r="B568">
            <v>938</v>
          </cell>
          <cell r="D568">
            <v>0</v>
          </cell>
          <cell r="E568">
            <v>0</v>
          </cell>
        </row>
        <row r="569">
          <cell r="B569">
            <v>941</v>
          </cell>
          <cell r="D569">
            <v>2312100</v>
          </cell>
          <cell r="E569">
            <v>178852.32</v>
          </cell>
        </row>
        <row r="570">
          <cell r="B570">
            <v>949</v>
          </cell>
          <cell r="D570">
            <v>0</v>
          </cell>
          <cell r="E570">
            <v>0</v>
          </cell>
        </row>
        <row r="571">
          <cell r="B571">
            <v>946</v>
          </cell>
          <cell r="D571">
            <v>0</v>
          </cell>
          <cell r="E571">
            <v>0</v>
          </cell>
        </row>
        <row r="572">
          <cell r="B572">
            <v>950</v>
          </cell>
          <cell r="D572">
            <v>0</v>
          </cell>
          <cell r="E572">
            <v>0</v>
          </cell>
        </row>
        <row r="573">
          <cell r="B573">
            <v>957</v>
          </cell>
          <cell r="D573">
            <v>657300</v>
          </cell>
          <cell r="E573">
            <v>8564.7099999999991</v>
          </cell>
        </row>
        <row r="574">
          <cell r="B574">
            <v>958</v>
          </cell>
          <cell r="D574">
            <v>0</v>
          </cell>
          <cell r="E574">
            <v>0</v>
          </cell>
        </row>
        <row r="575">
          <cell r="B575">
            <v>961</v>
          </cell>
          <cell r="D575">
            <v>27638953</v>
          </cell>
          <cell r="E575">
            <v>2132761.25</v>
          </cell>
        </row>
        <row r="576">
          <cell r="B576">
            <v>129</v>
          </cell>
          <cell r="D576">
            <v>1067660</v>
          </cell>
          <cell r="E576">
            <v>36641.75</v>
          </cell>
        </row>
        <row r="577">
          <cell r="B577">
            <v>966</v>
          </cell>
          <cell r="D577">
            <v>3817800</v>
          </cell>
          <cell r="E577">
            <v>42395.839999999997</v>
          </cell>
        </row>
        <row r="578">
          <cell r="B578">
            <v>982</v>
          </cell>
          <cell r="D578">
            <v>212204</v>
          </cell>
          <cell r="E578">
            <v>21614.17</v>
          </cell>
        </row>
        <row r="579">
          <cell r="B579">
            <v>128</v>
          </cell>
          <cell r="D579">
            <v>1260255</v>
          </cell>
          <cell r="E579">
            <v>70303.44</v>
          </cell>
        </row>
        <row r="580">
          <cell r="B580">
            <v>229</v>
          </cell>
          <cell r="D580">
            <v>1074500</v>
          </cell>
          <cell r="E580">
            <v>28308.7</v>
          </cell>
        </row>
        <row r="581">
          <cell r="B581">
            <v>228</v>
          </cell>
          <cell r="D581">
            <v>0</v>
          </cell>
          <cell r="E581">
            <v>0</v>
          </cell>
        </row>
        <row r="582">
          <cell r="B582">
            <v>102</v>
          </cell>
          <cell r="D582">
            <v>46765152</v>
          </cell>
          <cell r="E582">
            <v>7966512.1100000003</v>
          </cell>
        </row>
        <row r="583">
          <cell r="B583">
            <v>104</v>
          </cell>
          <cell r="D583">
            <v>485867</v>
          </cell>
          <cell r="E583">
            <v>114233.25</v>
          </cell>
        </row>
        <row r="584">
          <cell r="B584">
            <v>105</v>
          </cell>
          <cell r="D584">
            <v>87726</v>
          </cell>
          <cell r="E584">
            <v>15530.95</v>
          </cell>
        </row>
        <row r="585">
          <cell r="B585">
            <v>109</v>
          </cell>
          <cell r="D585">
            <v>0</v>
          </cell>
          <cell r="E585">
            <v>0</v>
          </cell>
        </row>
        <row r="586">
          <cell r="B586">
            <v>110</v>
          </cell>
          <cell r="D586">
            <v>16647799</v>
          </cell>
          <cell r="E586">
            <v>2040632.39</v>
          </cell>
        </row>
        <row r="587">
          <cell r="B587">
            <v>111</v>
          </cell>
          <cell r="D587">
            <v>10120800</v>
          </cell>
          <cell r="E587">
            <v>1332474.7</v>
          </cell>
        </row>
        <row r="588">
          <cell r="B588">
            <v>116</v>
          </cell>
          <cell r="D588">
            <v>7836037</v>
          </cell>
          <cell r="E588">
            <v>1354432.51</v>
          </cell>
        </row>
        <row r="589">
          <cell r="B589">
            <v>120</v>
          </cell>
          <cell r="D589">
            <v>1372780</v>
          </cell>
          <cell r="E589">
            <v>207760.81</v>
          </cell>
        </row>
        <row r="590">
          <cell r="B590">
            <v>121</v>
          </cell>
          <cell r="D590">
            <v>1692450</v>
          </cell>
          <cell r="E590">
            <v>205412.04</v>
          </cell>
        </row>
        <row r="591">
          <cell r="B591">
            <v>182</v>
          </cell>
          <cell r="D591">
            <v>32511402</v>
          </cell>
          <cell r="E591">
            <v>1943766.26</v>
          </cell>
        </row>
        <row r="592">
          <cell r="B592">
            <v>184</v>
          </cell>
          <cell r="D592">
            <v>967685</v>
          </cell>
          <cell r="E592">
            <v>147331.28</v>
          </cell>
        </row>
        <row r="593">
          <cell r="B593">
            <v>185</v>
          </cell>
          <cell r="D593">
            <v>194052</v>
          </cell>
          <cell r="E593">
            <v>16317.22</v>
          </cell>
        </row>
        <row r="594">
          <cell r="B594">
            <v>201</v>
          </cell>
          <cell r="D594">
            <v>579246</v>
          </cell>
          <cell r="E594">
            <v>103342.53</v>
          </cell>
        </row>
        <row r="595">
          <cell r="B595">
            <v>202</v>
          </cell>
          <cell r="D595">
            <v>52459</v>
          </cell>
          <cell r="E595">
            <v>54221.79</v>
          </cell>
        </row>
        <row r="596">
          <cell r="B596">
            <v>203</v>
          </cell>
          <cell r="D596">
            <v>3046166</v>
          </cell>
          <cell r="E596">
            <v>374179.6</v>
          </cell>
        </row>
        <row r="597">
          <cell r="B597">
            <v>216</v>
          </cell>
          <cell r="D597">
            <v>5992</v>
          </cell>
          <cell r="E597">
            <v>119.83</v>
          </cell>
        </row>
        <row r="598">
          <cell r="B598">
            <v>211</v>
          </cell>
          <cell r="D598">
            <v>17055858</v>
          </cell>
          <cell r="E598">
            <v>1712169.74</v>
          </cell>
        </row>
        <row r="599">
          <cell r="B599">
            <v>212</v>
          </cell>
          <cell r="D599">
            <v>481593</v>
          </cell>
          <cell r="E599">
            <v>113257.84</v>
          </cell>
        </row>
        <row r="600">
          <cell r="B600">
            <v>220</v>
          </cell>
          <cell r="D600">
            <v>0</v>
          </cell>
          <cell r="E600">
            <v>0</v>
          </cell>
        </row>
        <row r="601">
          <cell r="B601">
            <v>221</v>
          </cell>
          <cell r="D601">
            <v>729050</v>
          </cell>
          <cell r="E601">
            <v>96766.51</v>
          </cell>
        </row>
        <row r="602">
          <cell r="B602">
            <v>272</v>
          </cell>
          <cell r="D602">
            <v>135202</v>
          </cell>
          <cell r="E602">
            <v>18500.72</v>
          </cell>
        </row>
        <row r="603">
          <cell r="B603">
            <v>281</v>
          </cell>
          <cell r="D603">
            <v>330156</v>
          </cell>
          <cell r="E603">
            <v>22959.279999999999</v>
          </cell>
        </row>
        <row r="604">
          <cell r="B604">
            <v>282</v>
          </cell>
          <cell r="D604">
            <v>1638518</v>
          </cell>
          <cell r="E604">
            <v>80949.84</v>
          </cell>
        </row>
        <row r="605">
          <cell r="B605">
            <v>283</v>
          </cell>
          <cell r="D605">
            <v>2798540</v>
          </cell>
          <cell r="E605">
            <v>100728.69</v>
          </cell>
        </row>
        <row r="606">
          <cell r="B606">
            <v>300</v>
          </cell>
          <cell r="D606">
            <v>0</v>
          </cell>
          <cell r="E606">
            <v>0</v>
          </cell>
        </row>
        <row r="607">
          <cell r="B607">
            <v>301</v>
          </cell>
          <cell r="D607">
            <v>112658357</v>
          </cell>
          <cell r="E607">
            <v>19840835.640000001</v>
          </cell>
        </row>
        <row r="608">
          <cell r="B608">
            <v>302</v>
          </cell>
          <cell r="D608">
            <v>2322642</v>
          </cell>
          <cell r="E608">
            <v>373915.34</v>
          </cell>
        </row>
        <row r="609">
          <cell r="B609">
            <v>310</v>
          </cell>
          <cell r="D609">
            <v>0</v>
          </cell>
          <cell r="E609">
            <v>0</v>
          </cell>
        </row>
        <row r="610">
          <cell r="B610">
            <v>312</v>
          </cell>
          <cell r="D610">
            <v>50521</v>
          </cell>
          <cell r="E610">
            <v>13310.06</v>
          </cell>
        </row>
        <row r="611">
          <cell r="B611">
            <v>318</v>
          </cell>
          <cell r="D611">
            <v>5767463</v>
          </cell>
          <cell r="E611">
            <v>419842.56</v>
          </cell>
        </row>
        <row r="612">
          <cell r="B612">
            <v>319</v>
          </cell>
          <cell r="D612">
            <v>7625810</v>
          </cell>
          <cell r="E612">
            <v>1285269.8600000001</v>
          </cell>
        </row>
        <row r="613">
          <cell r="B613">
            <v>372</v>
          </cell>
          <cell r="D613">
            <v>10950</v>
          </cell>
          <cell r="E613">
            <v>1703.08</v>
          </cell>
        </row>
        <row r="614">
          <cell r="B614">
            <v>381</v>
          </cell>
          <cell r="D614">
            <v>61257863</v>
          </cell>
          <cell r="E614">
            <v>4257373.79</v>
          </cell>
        </row>
        <row r="615">
          <cell r="B615">
            <v>382</v>
          </cell>
          <cell r="D615">
            <v>1879720</v>
          </cell>
          <cell r="E615">
            <v>87557.29</v>
          </cell>
        </row>
        <row r="616">
          <cell r="B616">
            <v>402</v>
          </cell>
          <cell r="D616">
            <v>1301409</v>
          </cell>
          <cell r="E616">
            <v>241227.37</v>
          </cell>
        </row>
        <row r="617">
          <cell r="B617">
            <v>409</v>
          </cell>
          <cell r="D617">
            <v>0</v>
          </cell>
          <cell r="E617">
            <v>0</v>
          </cell>
        </row>
        <row r="618">
          <cell r="B618">
            <v>412</v>
          </cell>
          <cell r="D618">
            <v>120016</v>
          </cell>
          <cell r="E618">
            <v>16742.75</v>
          </cell>
        </row>
        <row r="619">
          <cell r="B619">
            <v>416</v>
          </cell>
          <cell r="D619">
            <v>32993</v>
          </cell>
          <cell r="E619">
            <v>6499.43</v>
          </cell>
        </row>
        <row r="620">
          <cell r="B620">
            <v>472</v>
          </cell>
          <cell r="D620">
            <v>143666</v>
          </cell>
          <cell r="E620">
            <v>6736.49</v>
          </cell>
        </row>
        <row r="621">
          <cell r="B621">
            <v>482</v>
          </cell>
          <cell r="D621">
            <v>1700178</v>
          </cell>
          <cell r="E621">
            <v>123561.05</v>
          </cell>
        </row>
        <row r="622">
          <cell r="B622">
            <v>501</v>
          </cell>
          <cell r="D622">
            <v>2033310</v>
          </cell>
          <cell r="E622">
            <v>344671.93</v>
          </cell>
        </row>
        <row r="623">
          <cell r="B623">
            <v>503</v>
          </cell>
          <cell r="D623">
            <v>18958225</v>
          </cell>
          <cell r="E623">
            <v>2366350.98</v>
          </cell>
        </row>
        <row r="624">
          <cell r="B624">
            <v>512</v>
          </cell>
          <cell r="D624">
            <v>32607</v>
          </cell>
          <cell r="E624">
            <v>4312.3900000000003</v>
          </cell>
        </row>
        <row r="625">
          <cell r="B625">
            <v>516</v>
          </cell>
          <cell r="D625">
            <v>23524983</v>
          </cell>
          <cell r="E625">
            <v>3149787.84</v>
          </cell>
        </row>
        <row r="626">
          <cell r="B626">
            <v>572</v>
          </cell>
          <cell r="D626">
            <v>9741</v>
          </cell>
          <cell r="E626">
            <v>454.78</v>
          </cell>
        </row>
        <row r="627">
          <cell r="B627">
            <v>581</v>
          </cell>
          <cell r="D627">
            <v>946350</v>
          </cell>
          <cell r="E627">
            <v>61087.34</v>
          </cell>
        </row>
        <row r="628">
          <cell r="B628">
            <v>583</v>
          </cell>
          <cell r="D628">
            <v>13842420</v>
          </cell>
          <cell r="E628">
            <v>400684.83</v>
          </cell>
        </row>
        <row r="629">
          <cell r="B629">
            <v>601</v>
          </cell>
          <cell r="D629">
            <v>1441667</v>
          </cell>
          <cell r="E629">
            <v>250147.51</v>
          </cell>
        </row>
        <row r="630">
          <cell r="B630">
            <v>602</v>
          </cell>
          <cell r="D630">
            <v>0</v>
          </cell>
          <cell r="E630">
            <v>0</v>
          </cell>
        </row>
        <row r="631">
          <cell r="B631">
            <v>681</v>
          </cell>
          <cell r="D631">
            <v>819780</v>
          </cell>
          <cell r="E631">
            <v>56300.5</v>
          </cell>
        </row>
        <row r="632">
          <cell r="B632">
            <v>682</v>
          </cell>
          <cell r="D632">
            <v>162000</v>
          </cell>
          <cell r="E632">
            <v>9485.9500000000007</v>
          </cell>
        </row>
        <row r="633">
          <cell r="B633">
            <v>701</v>
          </cell>
          <cell r="D633">
            <v>832588</v>
          </cell>
          <cell r="E633">
            <v>138977.81</v>
          </cell>
        </row>
        <row r="634">
          <cell r="B634">
            <v>703</v>
          </cell>
          <cell r="D634">
            <v>2214985</v>
          </cell>
          <cell r="E634">
            <v>293795.69</v>
          </cell>
        </row>
        <row r="635">
          <cell r="B635">
            <v>781</v>
          </cell>
          <cell r="D635">
            <v>362328</v>
          </cell>
          <cell r="E635">
            <v>22806.17</v>
          </cell>
        </row>
        <row r="636">
          <cell r="B636">
            <v>783</v>
          </cell>
          <cell r="D636">
            <v>3136215</v>
          </cell>
          <cell r="E636">
            <v>109335.57</v>
          </cell>
        </row>
        <row r="637">
          <cell r="B637">
            <v>801</v>
          </cell>
          <cell r="D637">
            <v>2541759</v>
          </cell>
          <cell r="E637">
            <v>424222.58</v>
          </cell>
        </row>
        <row r="638">
          <cell r="B638">
            <v>802</v>
          </cell>
          <cell r="D638">
            <v>453548</v>
          </cell>
          <cell r="E638">
            <v>88161.88</v>
          </cell>
        </row>
        <row r="639">
          <cell r="B639">
            <v>881</v>
          </cell>
          <cell r="D639">
            <v>1217683</v>
          </cell>
          <cell r="E639">
            <v>77487.73</v>
          </cell>
        </row>
        <row r="640">
          <cell r="B640">
            <v>882</v>
          </cell>
          <cell r="D640">
            <v>410659</v>
          </cell>
          <cell r="E640">
            <v>36037.58</v>
          </cell>
        </row>
        <row r="641">
          <cell r="B641">
            <v>902</v>
          </cell>
          <cell r="D641">
            <v>437137</v>
          </cell>
          <cell r="E641">
            <v>101201.52</v>
          </cell>
        </row>
        <row r="642">
          <cell r="B642">
            <v>919</v>
          </cell>
          <cell r="D642">
            <v>0</v>
          </cell>
          <cell r="E642">
            <v>0</v>
          </cell>
        </row>
        <row r="643">
          <cell r="B643">
            <v>917</v>
          </cell>
          <cell r="D643">
            <v>14249450</v>
          </cell>
          <cell r="E643">
            <v>413926.58</v>
          </cell>
        </row>
        <row r="644">
          <cell r="B644">
            <v>918</v>
          </cell>
          <cell r="D644">
            <v>0</v>
          </cell>
          <cell r="E644">
            <v>0</v>
          </cell>
        </row>
        <row r="645">
          <cell r="B645">
            <v>926</v>
          </cell>
          <cell r="D645">
            <v>13279404</v>
          </cell>
          <cell r="E645">
            <v>302697.98</v>
          </cell>
        </row>
        <row r="646">
          <cell r="B646">
            <v>927</v>
          </cell>
          <cell r="D646">
            <v>0</v>
          </cell>
          <cell r="E646">
            <v>0</v>
          </cell>
        </row>
        <row r="647">
          <cell r="B647">
            <v>929</v>
          </cell>
          <cell r="D647">
            <v>4001347</v>
          </cell>
          <cell r="E647">
            <v>438116.09</v>
          </cell>
        </row>
        <row r="648">
          <cell r="B648">
            <v>930</v>
          </cell>
          <cell r="D648">
            <v>4105092</v>
          </cell>
          <cell r="E648">
            <v>453540.04</v>
          </cell>
        </row>
        <row r="649">
          <cell r="B649">
            <v>937</v>
          </cell>
          <cell r="D649">
            <v>2271425</v>
          </cell>
          <cell r="E649">
            <v>47407.17</v>
          </cell>
        </row>
        <row r="650">
          <cell r="B650">
            <v>938</v>
          </cell>
          <cell r="D650">
            <v>0</v>
          </cell>
          <cell r="E650">
            <v>0</v>
          </cell>
        </row>
        <row r="651">
          <cell r="B651">
            <v>941</v>
          </cell>
          <cell r="D651">
            <v>2213400</v>
          </cell>
          <cell r="E651">
            <v>236011.83</v>
          </cell>
        </row>
        <row r="652">
          <cell r="B652">
            <v>949</v>
          </cell>
          <cell r="D652">
            <v>0</v>
          </cell>
          <cell r="E652">
            <v>0</v>
          </cell>
        </row>
        <row r="653">
          <cell r="B653">
            <v>946</v>
          </cell>
          <cell r="D653">
            <v>0</v>
          </cell>
          <cell r="E653">
            <v>0</v>
          </cell>
        </row>
        <row r="654">
          <cell r="B654">
            <v>950</v>
          </cell>
          <cell r="D654">
            <v>0</v>
          </cell>
          <cell r="E654">
            <v>0</v>
          </cell>
        </row>
        <row r="655">
          <cell r="B655">
            <v>957</v>
          </cell>
          <cell r="D655">
            <v>574350</v>
          </cell>
          <cell r="E655">
            <v>7564.86</v>
          </cell>
        </row>
        <row r="656">
          <cell r="B656">
            <v>958</v>
          </cell>
          <cell r="D656">
            <v>0</v>
          </cell>
          <cell r="E656">
            <v>0</v>
          </cell>
        </row>
        <row r="657">
          <cell r="B657">
            <v>961</v>
          </cell>
          <cell r="D657">
            <v>26718159</v>
          </cell>
          <cell r="E657">
            <v>2806194.62</v>
          </cell>
        </row>
        <row r="658">
          <cell r="B658">
            <v>129</v>
          </cell>
          <cell r="D658">
            <v>1091810</v>
          </cell>
          <cell r="E658">
            <v>37936.67</v>
          </cell>
        </row>
        <row r="659">
          <cell r="B659">
            <v>966</v>
          </cell>
          <cell r="D659">
            <v>3566400</v>
          </cell>
          <cell r="E659">
            <v>42045.73</v>
          </cell>
        </row>
        <row r="660">
          <cell r="B660">
            <v>982</v>
          </cell>
          <cell r="D660">
            <v>218625</v>
          </cell>
          <cell r="E660">
            <v>21981.439999999999</v>
          </cell>
        </row>
        <row r="661">
          <cell r="B661">
            <v>128</v>
          </cell>
          <cell r="D661">
            <v>1345235</v>
          </cell>
          <cell r="E661">
            <v>74149.64</v>
          </cell>
        </row>
        <row r="662">
          <cell r="B662">
            <v>229</v>
          </cell>
          <cell r="D662">
            <v>1394400</v>
          </cell>
          <cell r="E662">
            <v>55797.53</v>
          </cell>
        </row>
        <row r="663">
          <cell r="B663">
            <v>228</v>
          </cell>
          <cell r="D663">
            <v>0</v>
          </cell>
          <cell r="E663">
            <v>0</v>
          </cell>
        </row>
        <row r="664">
          <cell r="B664">
            <v>102</v>
          </cell>
          <cell r="D664">
            <v>47463845</v>
          </cell>
          <cell r="E664">
            <v>7817754.21</v>
          </cell>
        </row>
        <row r="665">
          <cell r="B665">
            <v>104</v>
          </cell>
          <cell r="D665">
            <v>536410</v>
          </cell>
          <cell r="E665">
            <v>116913.71</v>
          </cell>
        </row>
        <row r="666">
          <cell r="B666">
            <v>105</v>
          </cell>
          <cell r="D666">
            <v>85952</v>
          </cell>
          <cell r="E666">
            <v>14776.53</v>
          </cell>
        </row>
        <row r="667">
          <cell r="B667">
            <v>109</v>
          </cell>
          <cell r="D667">
            <v>0</v>
          </cell>
          <cell r="E667">
            <v>0</v>
          </cell>
        </row>
        <row r="668">
          <cell r="B668">
            <v>110</v>
          </cell>
          <cell r="D668">
            <v>16047789</v>
          </cell>
          <cell r="E668">
            <v>1854849.18</v>
          </cell>
        </row>
        <row r="669">
          <cell r="B669">
            <v>111</v>
          </cell>
          <cell r="D669">
            <v>9830400</v>
          </cell>
          <cell r="E669">
            <v>1447106.41</v>
          </cell>
        </row>
        <row r="670">
          <cell r="B670">
            <v>116</v>
          </cell>
          <cell r="D670">
            <v>6458829</v>
          </cell>
          <cell r="E670">
            <v>792723.35</v>
          </cell>
        </row>
        <row r="671">
          <cell r="B671">
            <v>120</v>
          </cell>
          <cell r="D671">
            <v>1204882</v>
          </cell>
          <cell r="E671">
            <v>161643.07</v>
          </cell>
        </row>
        <row r="672">
          <cell r="B672">
            <v>121</v>
          </cell>
          <cell r="D672">
            <v>1670100</v>
          </cell>
          <cell r="E672">
            <v>192282.86</v>
          </cell>
        </row>
        <row r="673">
          <cell r="B673">
            <v>182</v>
          </cell>
          <cell r="D673">
            <v>32360799</v>
          </cell>
          <cell r="E673">
            <v>1906317.61</v>
          </cell>
        </row>
        <row r="674">
          <cell r="B674">
            <v>184</v>
          </cell>
          <cell r="D674">
            <v>1065320</v>
          </cell>
          <cell r="E674">
            <v>147662.46</v>
          </cell>
        </row>
        <row r="675">
          <cell r="B675">
            <v>185</v>
          </cell>
          <cell r="D675">
            <v>194054</v>
          </cell>
          <cell r="E675">
            <v>16317.38</v>
          </cell>
        </row>
        <row r="676">
          <cell r="B676">
            <v>201</v>
          </cell>
          <cell r="D676">
            <v>543867</v>
          </cell>
          <cell r="E676">
            <v>94276.99</v>
          </cell>
        </row>
        <row r="677">
          <cell r="B677">
            <v>202</v>
          </cell>
          <cell r="D677">
            <v>1211749</v>
          </cell>
          <cell r="E677">
            <v>201551.17</v>
          </cell>
        </row>
        <row r="678">
          <cell r="B678">
            <v>203</v>
          </cell>
          <cell r="D678">
            <v>3178627</v>
          </cell>
          <cell r="E678">
            <v>391639.72</v>
          </cell>
        </row>
        <row r="679">
          <cell r="B679">
            <v>216</v>
          </cell>
          <cell r="D679">
            <v>6202</v>
          </cell>
          <cell r="E679">
            <v>124.04</v>
          </cell>
        </row>
        <row r="680">
          <cell r="B680">
            <v>211</v>
          </cell>
          <cell r="D680">
            <v>11737194</v>
          </cell>
          <cell r="E680">
            <v>1209201.46</v>
          </cell>
        </row>
        <row r="681">
          <cell r="B681">
            <v>212</v>
          </cell>
          <cell r="D681">
            <v>584291</v>
          </cell>
          <cell r="E681">
            <v>120089.64</v>
          </cell>
        </row>
        <row r="682">
          <cell r="B682">
            <v>220</v>
          </cell>
          <cell r="D682">
            <v>0</v>
          </cell>
          <cell r="E682">
            <v>0</v>
          </cell>
        </row>
        <row r="683">
          <cell r="B683">
            <v>221</v>
          </cell>
          <cell r="D683">
            <v>716800</v>
          </cell>
          <cell r="E683">
            <v>90064.61</v>
          </cell>
        </row>
        <row r="684">
          <cell r="B684">
            <v>272</v>
          </cell>
          <cell r="D684">
            <v>160579</v>
          </cell>
          <cell r="E684">
            <v>18539.46</v>
          </cell>
        </row>
        <row r="685">
          <cell r="B685">
            <v>281</v>
          </cell>
          <cell r="D685">
            <v>300240</v>
          </cell>
          <cell r="E685">
            <v>21055.85</v>
          </cell>
        </row>
        <row r="686">
          <cell r="B686">
            <v>282</v>
          </cell>
          <cell r="D686">
            <v>1638529</v>
          </cell>
          <cell r="E686">
            <v>76829.75</v>
          </cell>
        </row>
        <row r="687">
          <cell r="B687">
            <v>283</v>
          </cell>
          <cell r="D687">
            <v>2830610</v>
          </cell>
          <cell r="E687">
            <v>98695.55</v>
          </cell>
        </row>
        <row r="688">
          <cell r="B688">
            <v>300</v>
          </cell>
          <cell r="D688">
            <v>0</v>
          </cell>
          <cell r="E688">
            <v>0</v>
          </cell>
        </row>
        <row r="689">
          <cell r="B689">
            <v>301</v>
          </cell>
          <cell r="D689">
            <v>101940551</v>
          </cell>
          <cell r="E689">
            <v>17503860.379999999</v>
          </cell>
        </row>
        <row r="690">
          <cell r="B690">
            <v>302</v>
          </cell>
          <cell r="D690">
            <v>2714004</v>
          </cell>
          <cell r="E690">
            <v>414146.52</v>
          </cell>
        </row>
        <row r="691">
          <cell r="B691">
            <v>310</v>
          </cell>
          <cell r="D691">
            <v>0</v>
          </cell>
          <cell r="E691">
            <v>0</v>
          </cell>
        </row>
        <row r="692">
          <cell r="B692">
            <v>312</v>
          </cell>
          <cell r="D692">
            <v>64577</v>
          </cell>
          <cell r="E692">
            <v>14631.07</v>
          </cell>
        </row>
        <row r="693">
          <cell r="B693">
            <v>318</v>
          </cell>
          <cell r="D693">
            <v>5402794</v>
          </cell>
          <cell r="E693">
            <v>388430.82</v>
          </cell>
        </row>
        <row r="694">
          <cell r="B694">
            <v>319</v>
          </cell>
          <cell r="D694">
            <v>7063279</v>
          </cell>
          <cell r="E694">
            <v>1141784.99</v>
          </cell>
        </row>
        <row r="695">
          <cell r="B695">
            <v>372</v>
          </cell>
          <cell r="D695">
            <v>13838</v>
          </cell>
          <cell r="E695">
            <v>1742.6</v>
          </cell>
        </row>
        <row r="696">
          <cell r="B696">
            <v>381</v>
          </cell>
          <cell r="D696">
            <v>54858532</v>
          </cell>
          <cell r="E696">
            <v>3853687.41</v>
          </cell>
        </row>
        <row r="697">
          <cell r="B697">
            <v>382</v>
          </cell>
          <cell r="D697">
            <v>3605060</v>
          </cell>
          <cell r="E697">
            <v>145164.23000000001</v>
          </cell>
        </row>
        <row r="698">
          <cell r="B698">
            <v>402</v>
          </cell>
          <cell r="D698">
            <v>1303217</v>
          </cell>
          <cell r="E698">
            <v>230697.77</v>
          </cell>
        </row>
        <row r="699">
          <cell r="B699">
            <v>409</v>
          </cell>
          <cell r="D699">
            <v>0</v>
          </cell>
          <cell r="E699">
            <v>0</v>
          </cell>
        </row>
        <row r="700">
          <cell r="B700">
            <v>412</v>
          </cell>
          <cell r="D700">
            <v>123775</v>
          </cell>
          <cell r="E700">
            <v>16853.7</v>
          </cell>
        </row>
        <row r="701">
          <cell r="B701">
            <v>416</v>
          </cell>
          <cell r="D701">
            <v>0</v>
          </cell>
          <cell r="E701">
            <v>0</v>
          </cell>
        </row>
        <row r="702">
          <cell r="B702">
            <v>472</v>
          </cell>
          <cell r="D702">
            <v>182135</v>
          </cell>
          <cell r="E702">
            <v>8200.34</v>
          </cell>
        </row>
        <row r="703">
          <cell r="B703">
            <v>482</v>
          </cell>
          <cell r="D703">
            <v>1625791</v>
          </cell>
          <cell r="E703">
            <v>118214.74</v>
          </cell>
        </row>
        <row r="704">
          <cell r="B704">
            <v>501</v>
          </cell>
          <cell r="D704">
            <v>1921702</v>
          </cell>
          <cell r="E704">
            <v>318402.3</v>
          </cell>
        </row>
        <row r="705">
          <cell r="B705">
            <v>503</v>
          </cell>
          <cell r="D705">
            <v>18915320</v>
          </cell>
          <cell r="E705">
            <v>2277664.98</v>
          </cell>
        </row>
        <row r="706">
          <cell r="B706">
            <v>512</v>
          </cell>
          <cell r="D706">
            <v>33132</v>
          </cell>
          <cell r="E706">
            <v>4419.3900000000003</v>
          </cell>
        </row>
        <row r="707">
          <cell r="B707">
            <v>516</v>
          </cell>
          <cell r="D707">
            <v>19025990</v>
          </cell>
          <cell r="E707">
            <v>2377290.9300000002</v>
          </cell>
        </row>
        <row r="708">
          <cell r="B708">
            <v>572</v>
          </cell>
          <cell r="D708">
            <v>9741</v>
          </cell>
          <cell r="E708">
            <v>454.78</v>
          </cell>
        </row>
        <row r="709">
          <cell r="B709">
            <v>581</v>
          </cell>
          <cell r="D709">
            <v>872320</v>
          </cell>
          <cell r="E709">
            <v>56777.81</v>
          </cell>
        </row>
        <row r="710">
          <cell r="B710">
            <v>583</v>
          </cell>
          <cell r="D710">
            <v>12299475</v>
          </cell>
          <cell r="E710">
            <v>352511.09</v>
          </cell>
        </row>
        <row r="711">
          <cell r="B711">
            <v>601</v>
          </cell>
          <cell r="D711">
            <v>1358068</v>
          </cell>
          <cell r="E711">
            <v>232548.67</v>
          </cell>
        </row>
        <row r="712">
          <cell r="B712">
            <v>602</v>
          </cell>
          <cell r="D712">
            <v>0</v>
          </cell>
          <cell r="E712">
            <v>0</v>
          </cell>
        </row>
        <row r="713">
          <cell r="B713">
            <v>681</v>
          </cell>
          <cell r="D713">
            <v>768228</v>
          </cell>
          <cell r="E713">
            <v>53066.22</v>
          </cell>
        </row>
        <row r="714">
          <cell r="B714">
            <v>682</v>
          </cell>
          <cell r="D714">
            <v>142500</v>
          </cell>
          <cell r="E714">
            <v>8920.61</v>
          </cell>
        </row>
        <row r="715">
          <cell r="B715">
            <v>701</v>
          </cell>
          <cell r="D715">
            <v>759315</v>
          </cell>
          <cell r="E715">
            <v>124006.63</v>
          </cell>
        </row>
        <row r="716">
          <cell r="B716">
            <v>703</v>
          </cell>
          <cell r="D716">
            <v>2339140</v>
          </cell>
          <cell r="E716">
            <v>292403.28999999998</v>
          </cell>
        </row>
        <row r="717">
          <cell r="B717">
            <v>781</v>
          </cell>
          <cell r="D717">
            <v>328900</v>
          </cell>
          <cell r="E717">
            <v>20902.29</v>
          </cell>
        </row>
        <row r="718">
          <cell r="B718">
            <v>783</v>
          </cell>
          <cell r="D718">
            <v>3175970</v>
          </cell>
          <cell r="E718">
            <v>108258.86</v>
          </cell>
        </row>
        <row r="719">
          <cell r="B719">
            <v>801</v>
          </cell>
          <cell r="D719">
            <v>2371618</v>
          </cell>
          <cell r="E719">
            <v>392276.84</v>
          </cell>
        </row>
        <row r="720">
          <cell r="B720">
            <v>802</v>
          </cell>
          <cell r="D720">
            <v>455620</v>
          </cell>
          <cell r="E720">
            <v>86566.83</v>
          </cell>
        </row>
        <row r="721">
          <cell r="B721">
            <v>881</v>
          </cell>
          <cell r="D721">
            <v>1118932</v>
          </cell>
          <cell r="E721">
            <v>71725.48</v>
          </cell>
        </row>
        <row r="722">
          <cell r="B722">
            <v>882</v>
          </cell>
          <cell r="D722">
            <v>411269</v>
          </cell>
          <cell r="E722">
            <v>36052.699999999997</v>
          </cell>
        </row>
        <row r="723">
          <cell r="B723">
            <v>902</v>
          </cell>
          <cell r="D723">
            <v>442056</v>
          </cell>
          <cell r="E723">
            <v>100594.88</v>
          </cell>
        </row>
        <row r="724">
          <cell r="B724">
            <v>919</v>
          </cell>
          <cell r="D724">
            <v>0</v>
          </cell>
          <cell r="E724">
            <v>0</v>
          </cell>
        </row>
        <row r="725">
          <cell r="B725">
            <v>917</v>
          </cell>
          <cell r="D725">
            <v>12530100</v>
          </cell>
          <cell r="E725">
            <v>363894.7</v>
          </cell>
        </row>
        <row r="726">
          <cell r="B726">
            <v>918</v>
          </cell>
          <cell r="D726">
            <v>0</v>
          </cell>
          <cell r="E726">
            <v>0</v>
          </cell>
        </row>
        <row r="727">
          <cell r="B727">
            <v>926</v>
          </cell>
          <cell r="D727">
            <v>12078424</v>
          </cell>
          <cell r="E727">
            <v>287022.18</v>
          </cell>
        </row>
        <row r="728">
          <cell r="B728">
            <v>927</v>
          </cell>
          <cell r="D728">
            <v>0</v>
          </cell>
          <cell r="E728">
            <v>0</v>
          </cell>
        </row>
        <row r="729">
          <cell r="B729">
            <v>929</v>
          </cell>
          <cell r="D729">
            <v>3661869</v>
          </cell>
          <cell r="E729">
            <v>375095.39</v>
          </cell>
        </row>
        <row r="730">
          <cell r="B730">
            <v>930</v>
          </cell>
          <cell r="D730">
            <v>3827593</v>
          </cell>
          <cell r="E730">
            <v>393969.22</v>
          </cell>
        </row>
        <row r="731">
          <cell r="B731">
            <v>937</v>
          </cell>
          <cell r="D731">
            <v>2075892</v>
          </cell>
          <cell r="E731">
            <v>44696.41</v>
          </cell>
        </row>
        <row r="732">
          <cell r="B732">
            <v>938</v>
          </cell>
          <cell r="D732">
            <v>0</v>
          </cell>
          <cell r="E732">
            <v>0</v>
          </cell>
        </row>
        <row r="733">
          <cell r="B733">
            <v>941</v>
          </cell>
          <cell r="D733">
            <v>2055900</v>
          </cell>
          <cell r="E733">
            <v>204809.09</v>
          </cell>
        </row>
        <row r="734">
          <cell r="B734">
            <v>949</v>
          </cell>
          <cell r="D734">
            <v>0</v>
          </cell>
          <cell r="E734">
            <v>0</v>
          </cell>
        </row>
        <row r="735">
          <cell r="B735">
            <v>946</v>
          </cell>
          <cell r="D735">
            <v>0</v>
          </cell>
          <cell r="E735">
            <v>0</v>
          </cell>
        </row>
        <row r="736">
          <cell r="B736">
            <v>950</v>
          </cell>
          <cell r="D736">
            <v>0</v>
          </cell>
          <cell r="E736">
            <v>0</v>
          </cell>
        </row>
        <row r="737">
          <cell r="B737">
            <v>957</v>
          </cell>
          <cell r="D737">
            <v>615300</v>
          </cell>
          <cell r="E737">
            <v>8041.37</v>
          </cell>
        </row>
        <row r="738">
          <cell r="B738">
            <v>958</v>
          </cell>
          <cell r="D738">
            <v>0</v>
          </cell>
          <cell r="E738">
            <v>0</v>
          </cell>
        </row>
        <row r="739">
          <cell r="B739">
            <v>961</v>
          </cell>
          <cell r="D739">
            <v>24227528</v>
          </cell>
          <cell r="E739">
            <v>2417214.67</v>
          </cell>
        </row>
        <row r="740">
          <cell r="B740">
            <v>129</v>
          </cell>
          <cell r="D740">
            <v>1083290</v>
          </cell>
          <cell r="E740">
            <v>34977.550000000003</v>
          </cell>
        </row>
        <row r="741">
          <cell r="B741">
            <v>966</v>
          </cell>
          <cell r="D741">
            <v>3630300</v>
          </cell>
          <cell r="E741">
            <v>41234.14</v>
          </cell>
        </row>
        <row r="742">
          <cell r="B742">
            <v>982</v>
          </cell>
          <cell r="D742">
            <v>218864</v>
          </cell>
          <cell r="E742">
            <v>22119.46</v>
          </cell>
        </row>
        <row r="743">
          <cell r="B743">
            <v>128</v>
          </cell>
          <cell r="D743">
            <v>1545045</v>
          </cell>
          <cell r="E743">
            <v>85942.7</v>
          </cell>
        </row>
        <row r="744">
          <cell r="B744">
            <v>229</v>
          </cell>
          <cell r="D744">
            <v>1103200</v>
          </cell>
          <cell r="E744">
            <v>24543</v>
          </cell>
        </row>
        <row r="745">
          <cell r="B745">
            <v>228</v>
          </cell>
          <cell r="D745">
            <v>0</v>
          </cell>
          <cell r="E745">
            <v>0</v>
          </cell>
        </row>
        <row r="746">
          <cell r="B746">
            <v>102</v>
          </cell>
          <cell r="D746">
            <v>40500735</v>
          </cell>
          <cell r="E746">
            <v>7452483.1799999997</v>
          </cell>
        </row>
        <row r="747">
          <cell r="B747">
            <v>104</v>
          </cell>
          <cell r="D747">
            <v>625588</v>
          </cell>
          <cell r="E747">
            <v>138063.49</v>
          </cell>
        </row>
        <row r="748">
          <cell r="B748">
            <v>105</v>
          </cell>
          <cell r="D748">
            <v>82595</v>
          </cell>
          <cell r="E748">
            <v>15688.82</v>
          </cell>
        </row>
        <row r="749">
          <cell r="B749">
            <v>109</v>
          </cell>
          <cell r="D749">
            <v>0</v>
          </cell>
          <cell r="E749">
            <v>0</v>
          </cell>
        </row>
        <row r="750">
          <cell r="B750">
            <v>110</v>
          </cell>
          <cell r="D750">
            <v>15365258</v>
          </cell>
          <cell r="E750">
            <v>2081558.31</v>
          </cell>
        </row>
        <row r="751">
          <cell r="B751">
            <v>111</v>
          </cell>
          <cell r="D751">
            <v>8942400</v>
          </cell>
          <cell r="E751">
            <v>1581831.94</v>
          </cell>
        </row>
        <row r="752">
          <cell r="B752">
            <v>116</v>
          </cell>
          <cell r="D752">
            <v>6123342</v>
          </cell>
          <cell r="E752">
            <v>695151.29</v>
          </cell>
        </row>
        <row r="753">
          <cell r="B753">
            <v>120</v>
          </cell>
          <cell r="D753">
            <v>1065213</v>
          </cell>
          <cell r="E753">
            <v>162400.71</v>
          </cell>
        </row>
        <row r="754">
          <cell r="B754">
            <v>121</v>
          </cell>
          <cell r="D754">
            <v>1365900</v>
          </cell>
          <cell r="E754">
            <v>172496.3</v>
          </cell>
        </row>
        <row r="755">
          <cell r="B755">
            <v>182</v>
          </cell>
          <cell r="D755">
            <v>27471382</v>
          </cell>
          <cell r="E755">
            <v>1596784.06</v>
          </cell>
        </row>
        <row r="756">
          <cell r="B756">
            <v>184</v>
          </cell>
          <cell r="D756">
            <v>1244056</v>
          </cell>
          <cell r="E756">
            <v>148491.4</v>
          </cell>
        </row>
        <row r="757">
          <cell r="B757">
            <v>185</v>
          </cell>
          <cell r="D757">
            <v>197511</v>
          </cell>
          <cell r="E757">
            <v>16619.98</v>
          </cell>
        </row>
        <row r="758">
          <cell r="B758">
            <v>201</v>
          </cell>
          <cell r="D758">
            <v>447954</v>
          </cell>
          <cell r="E758">
            <v>83269.37</v>
          </cell>
        </row>
        <row r="759">
          <cell r="B759">
            <v>202</v>
          </cell>
          <cell r="D759">
            <v>814892</v>
          </cell>
          <cell r="E759">
            <v>153120.15</v>
          </cell>
        </row>
        <row r="760">
          <cell r="B760">
            <v>203</v>
          </cell>
          <cell r="D760">
            <v>2742164</v>
          </cell>
          <cell r="E760">
            <v>372948.41</v>
          </cell>
        </row>
        <row r="761">
          <cell r="B761">
            <v>216</v>
          </cell>
          <cell r="D761">
            <v>0</v>
          </cell>
          <cell r="E761">
            <v>0</v>
          </cell>
        </row>
        <row r="762">
          <cell r="B762">
            <v>211</v>
          </cell>
          <cell r="D762">
            <v>11747897</v>
          </cell>
          <cell r="E762">
            <v>1456631.31</v>
          </cell>
        </row>
        <row r="763">
          <cell r="B763">
            <v>212</v>
          </cell>
          <cell r="D763">
            <v>634310</v>
          </cell>
          <cell r="E763">
            <v>136353.13</v>
          </cell>
        </row>
        <row r="764">
          <cell r="B764">
            <v>220</v>
          </cell>
          <cell r="D764">
            <v>0</v>
          </cell>
          <cell r="E764">
            <v>0</v>
          </cell>
        </row>
        <row r="765">
          <cell r="B765">
            <v>221</v>
          </cell>
          <cell r="D765">
            <v>747950</v>
          </cell>
          <cell r="E765">
            <v>100493.39</v>
          </cell>
        </row>
        <row r="766">
          <cell r="B766">
            <v>272</v>
          </cell>
          <cell r="D766">
            <v>175861</v>
          </cell>
          <cell r="E766">
            <v>18584.68</v>
          </cell>
        </row>
        <row r="767">
          <cell r="B767">
            <v>281</v>
          </cell>
          <cell r="D767">
            <v>239903</v>
          </cell>
          <cell r="E767">
            <v>14935.14</v>
          </cell>
        </row>
        <row r="768">
          <cell r="B768">
            <v>282</v>
          </cell>
          <cell r="D768">
            <v>1407192</v>
          </cell>
          <cell r="E768">
            <v>65172.99</v>
          </cell>
        </row>
        <row r="769">
          <cell r="B769">
            <v>283</v>
          </cell>
          <cell r="D769">
            <v>2514860</v>
          </cell>
          <cell r="E769">
            <v>85673.88</v>
          </cell>
        </row>
        <row r="770">
          <cell r="B770">
            <v>300</v>
          </cell>
          <cell r="D770">
            <v>0</v>
          </cell>
          <cell r="E770">
            <v>0</v>
          </cell>
        </row>
        <row r="771">
          <cell r="B771">
            <v>301</v>
          </cell>
          <cell r="D771">
            <v>72434581</v>
          </cell>
          <cell r="E771">
            <v>13855249.35</v>
          </cell>
        </row>
        <row r="772">
          <cell r="B772">
            <v>302</v>
          </cell>
          <cell r="D772">
            <v>2639114</v>
          </cell>
          <cell r="E772">
            <v>460409.05</v>
          </cell>
        </row>
        <row r="773">
          <cell r="B773">
            <v>310</v>
          </cell>
          <cell r="D773">
            <v>0</v>
          </cell>
          <cell r="E773">
            <v>0</v>
          </cell>
        </row>
        <row r="774">
          <cell r="B774">
            <v>312</v>
          </cell>
          <cell r="D774">
            <v>68992</v>
          </cell>
          <cell r="E774">
            <v>16267.74</v>
          </cell>
        </row>
        <row r="775">
          <cell r="B775">
            <v>318</v>
          </cell>
          <cell r="D775">
            <v>3913634</v>
          </cell>
          <cell r="E775">
            <v>248701.64</v>
          </cell>
        </row>
        <row r="776">
          <cell r="B776">
            <v>319</v>
          </cell>
          <cell r="D776">
            <v>4993374</v>
          </cell>
          <cell r="E776">
            <v>866486.43</v>
          </cell>
        </row>
        <row r="777">
          <cell r="B777">
            <v>372</v>
          </cell>
          <cell r="D777">
            <v>14642</v>
          </cell>
          <cell r="E777">
            <v>1708.33</v>
          </cell>
        </row>
        <row r="778">
          <cell r="B778">
            <v>381</v>
          </cell>
          <cell r="D778">
            <v>39071784</v>
          </cell>
          <cell r="E778">
            <v>2708903.08</v>
          </cell>
        </row>
        <row r="779">
          <cell r="B779">
            <v>382</v>
          </cell>
          <cell r="D779">
            <v>1846590</v>
          </cell>
          <cell r="E779">
            <v>82163.17</v>
          </cell>
        </row>
        <row r="780">
          <cell r="B780">
            <v>402</v>
          </cell>
          <cell r="D780">
            <v>892254</v>
          </cell>
          <cell r="E780">
            <v>158813.98000000001</v>
          </cell>
        </row>
        <row r="781">
          <cell r="B781">
            <v>409</v>
          </cell>
          <cell r="D781">
            <v>0</v>
          </cell>
          <cell r="E781">
            <v>0</v>
          </cell>
        </row>
        <row r="782">
          <cell r="B782">
            <v>412</v>
          </cell>
          <cell r="D782">
            <v>148793</v>
          </cell>
          <cell r="E782">
            <v>22481.54</v>
          </cell>
        </row>
        <row r="783">
          <cell r="B783">
            <v>416</v>
          </cell>
          <cell r="D783">
            <v>6737</v>
          </cell>
          <cell r="E783">
            <v>1438.4</v>
          </cell>
        </row>
        <row r="784">
          <cell r="B784">
            <v>472</v>
          </cell>
          <cell r="D784">
            <v>190549</v>
          </cell>
          <cell r="E784">
            <v>8529.2000000000007</v>
          </cell>
        </row>
        <row r="785">
          <cell r="B785">
            <v>482</v>
          </cell>
          <cell r="D785">
            <v>1258784</v>
          </cell>
          <cell r="E785">
            <v>72255.850000000006</v>
          </cell>
        </row>
        <row r="786">
          <cell r="B786">
            <v>501</v>
          </cell>
          <cell r="D786">
            <v>1664344</v>
          </cell>
          <cell r="E786">
            <v>299386.62</v>
          </cell>
        </row>
        <row r="787">
          <cell r="B787">
            <v>503</v>
          </cell>
          <cell r="D787">
            <v>16755327</v>
          </cell>
          <cell r="E787">
            <v>2303501.77</v>
          </cell>
        </row>
        <row r="788">
          <cell r="B788">
            <v>512</v>
          </cell>
          <cell r="D788">
            <v>33201</v>
          </cell>
          <cell r="E788">
            <v>4878.3500000000004</v>
          </cell>
        </row>
        <row r="789">
          <cell r="B789">
            <v>516</v>
          </cell>
          <cell r="D789">
            <v>17504689</v>
          </cell>
          <cell r="E789">
            <v>2195714.9700000002</v>
          </cell>
        </row>
        <row r="790">
          <cell r="B790">
            <v>572</v>
          </cell>
          <cell r="D790">
            <v>9741</v>
          </cell>
          <cell r="E790">
            <v>455.62</v>
          </cell>
        </row>
        <row r="791">
          <cell r="B791">
            <v>581</v>
          </cell>
          <cell r="D791">
            <v>763966</v>
          </cell>
          <cell r="E791">
            <v>45299.1</v>
          </cell>
        </row>
        <row r="792">
          <cell r="B792">
            <v>583</v>
          </cell>
          <cell r="D792">
            <v>12952180</v>
          </cell>
          <cell r="E792">
            <v>342016.33</v>
          </cell>
        </row>
        <row r="793">
          <cell r="B793">
            <v>601</v>
          </cell>
          <cell r="D793">
            <v>966037</v>
          </cell>
          <cell r="E793">
            <v>177949.98</v>
          </cell>
        </row>
        <row r="794">
          <cell r="B794">
            <v>602</v>
          </cell>
          <cell r="D794">
            <v>0</v>
          </cell>
          <cell r="E794">
            <v>0</v>
          </cell>
        </row>
        <row r="795">
          <cell r="B795">
            <v>681</v>
          </cell>
          <cell r="D795">
            <v>565913</v>
          </cell>
          <cell r="E795">
            <v>34218.19</v>
          </cell>
        </row>
        <row r="796">
          <cell r="B796">
            <v>682</v>
          </cell>
          <cell r="D796">
            <v>147900</v>
          </cell>
          <cell r="E796">
            <v>6937.54</v>
          </cell>
        </row>
        <row r="797">
          <cell r="B797">
            <v>701</v>
          </cell>
          <cell r="D797">
            <v>581070</v>
          </cell>
          <cell r="E797">
            <v>103726.69</v>
          </cell>
        </row>
        <row r="798">
          <cell r="B798">
            <v>703</v>
          </cell>
          <cell r="D798">
            <v>2360790</v>
          </cell>
          <cell r="E798">
            <v>332964.94</v>
          </cell>
        </row>
        <row r="799">
          <cell r="B799">
            <v>781</v>
          </cell>
          <cell r="D799">
            <v>249595</v>
          </cell>
          <cell r="E799">
            <v>14714.99</v>
          </cell>
        </row>
        <row r="800">
          <cell r="B800">
            <v>783</v>
          </cell>
          <cell r="D800">
            <v>2979850</v>
          </cell>
          <cell r="E800">
            <v>90959.22</v>
          </cell>
        </row>
        <row r="801">
          <cell r="B801">
            <v>801</v>
          </cell>
          <cell r="D801">
            <v>1937043</v>
          </cell>
          <cell r="E801">
            <v>349304.41</v>
          </cell>
        </row>
        <row r="802">
          <cell r="B802">
            <v>802</v>
          </cell>
          <cell r="D802">
            <v>450815</v>
          </cell>
          <cell r="E802">
            <v>92609.16</v>
          </cell>
        </row>
        <row r="803">
          <cell r="B803">
            <v>881</v>
          </cell>
          <cell r="D803">
            <v>898772</v>
          </cell>
          <cell r="E803">
            <v>55278.48</v>
          </cell>
        </row>
        <row r="804">
          <cell r="B804">
            <v>882</v>
          </cell>
          <cell r="D804">
            <v>410681</v>
          </cell>
          <cell r="E804">
            <v>34826.839999999997</v>
          </cell>
        </row>
        <row r="805">
          <cell r="B805">
            <v>902</v>
          </cell>
          <cell r="D805">
            <v>386342</v>
          </cell>
          <cell r="E805">
            <v>96434.8</v>
          </cell>
        </row>
        <row r="806">
          <cell r="B806">
            <v>919</v>
          </cell>
          <cell r="D806">
            <v>0</v>
          </cell>
          <cell r="E806">
            <v>0</v>
          </cell>
        </row>
        <row r="807">
          <cell r="B807">
            <v>917</v>
          </cell>
          <cell r="D807">
            <v>11430950</v>
          </cell>
          <cell r="E807">
            <v>276056.96999999997</v>
          </cell>
        </row>
        <row r="808">
          <cell r="B808">
            <v>918</v>
          </cell>
          <cell r="D808">
            <v>0</v>
          </cell>
          <cell r="E808">
            <v>0</v>
          </cell>
        </row>
        <row r="809">
          <cell r="B809">
            <v>926</v>
          </cell>
          <cell r="D809">
            <v>12977188</v>
          </cell>
          <cell r="E809">
            <v>222568.52</v>
          </cell>
        </row>
        <row r="810">
          <cell r="B810">
            <v>927</v>
          </cell>
          <cell r="D810">
            <v>0</v>
          </cell>
          <cell r="E810">
            <v>0</v>
          </cell>
        </row>
        <row r="811">
          <cell r="B811">
            <v>929</v>
          </cell>
          <cell r="D811">
            <v>4119961</v>
          </cell>
          <cell r="E811">
            <v>512138.11</v>
          </cell>
        </row>
        <row r="812">
          <cell r="B812">
            <v>930</v>
          </cell>
          <cell r="D812">
            <v>4282663</v>
          </cell>
          <cell r="E812">
            <v>532320.06999999995</v>
          </cell>
        </row>
        <row r="813">
          <cell r="B813">
            <v>937</v>
          </cell>
          <cell r="D813">
            <v>2181693</v>
          </cell>
          <cell r="E813">
            <v>33679.33</v>
          </cell>
        </row>
        <row r="814">
          <cell r="B814">
            <v>938</v>
          </cell>
          <cell r="D814">
            <v>0</v>
          </cell>
          <cell r="E814">
            <v>0</v>
          </cell>
        </row>
        <row r="815">
          <cell r="B815">
            <v>941</v>
          </cell>
          <cell r="D815">
            <v>2310000</v>
          </cell>
          <cell r="E815">
            <v>283655.34000000003</v>
          </cell>
        </row>
        <row r="816">
          <cell r="B816">
            <v>949</v>
          </cell>
          <cell r="D816">
            <v>0</v>
          </cell>
          <cell r="E816">
            <v>0</v>
          </cell>
        </row>
        <row r="817">
          <cell r="B817">
            <v>946</v>
          </cell>
          <cell r="D817">
            <v>0</v>
          </cell>
          <cell r="E817">
            <v>0</v>
          </cell>
        </row>
        <row r="818">
          <cell r="B818">
            <v>950</v>
          </cell>
          <cell r="D818">
            <v>0</v>
          </cell>
          <cell r="E818">
            <v>0</v>
          </cell>
        </row>
        <row r="819">
          <cell r="B819">
            <v>957</v>
          </cell>
          <cell r="D819">
            <v>694050</v>
          </cell>
          <cell r="E819">
            <v>7601.77</v>
          </cell>
        </row>
        <row r="820">
          <cell r="B820">
            <v>958</v>
          </cell>
          <cell r="D820">
            <v>0</v>
          </cell>
          <cell r="E820">
            <v>0</v>
          </cell>
        </row>
        <row r="821">
          <cell r="B821">
            <v>961</v>
          </cell>
          <cell r="D821">
            <v>21782432</v>
          </cell>
          <cell r="E821">
            <v>2759681.04</v>
          </cell>
        </row>
        <row r="822">
          <cell r="B822">
            <v>129</v>
          </cell>
          <cell r="D822">
            <v>1021070</v>
          </cell>
          <cell r="E822">
            <v>26296.91</v>
          </cell>
        </row>
        <row r="823">
          <cell r="B823">
            <v>966</v>
          </cell>
          <cell r="D823">
            <v>3873300</v>
          </cell>
          <cell r="E823">
            <v>40389.07</v>
          </cell>
        </row>
        <row r="824">
          <cell r="B824">
            <v>982</v>
          </cell>
          <cell r="D824">
            <v>196522</v>
          </cell>
          <cell r="E824">
            <v>19413.91</v>
          </cell>
        </row>
        <row r="825">
          <cell r="B825">
            <v>128</v>
          </cell>
          <cell r="D825">
            <v>1341788</v>
          </cell>
          <cell r="E825">
            <v>64214.31</v>
          </cell>
        </row>
        <row r="826">
          <cell r="B826">
            <v>229</v>
          </cell>
          <cell r="D826">
            <v>1074500</v>
          </cell>
          <cell r="E826">
            <v>29803.49</v>
          </cell>
        </row>
        <row r="827">
          <cell r="B827">
            <v>228</v>
          </cell>
          <cell r="D827">
            <v>0</v>
          </cell>
          <cell r="E827">
            <v>0</v>
          </cell>
        </row>
        <row r="828">
          <cell r="B828">
            <v>102</v>
          </cell>
          <cell r="D828">
            <v>33554293</v>
          </cell>
          <cell r="E828">
            <v>6008829.2599999998</v>
          </cell>
        </row>
        <row r="829">
          <cell r="B829">
            <v>104</v>
          </cell>
          <cell r="D829">
            <v>662178</v>
          </cell>
          <cell r="E829">
            <v>141543.79999999999</v>
          </cell>
        </row>
        <row r="830">
          <cell r="B830">
            <v>105</v>
          </cell>
          <cell r="D830">
            <v>82490</v>
          </cell>
          <cell r="E830">
            <v>15687.74</v>
          </cell>
        </row>
        <row r="831">
          <cell r="B831">
            <v>109</v>
          </cell>
          <cell r="D831">
            <v>0</v>
          </cell>
          <cell r="E831">
            <v>0</v>
          </cell>
        </row>
        <row r="832">
          <cell r="B832">
            <v>110</v>
          </cell>
          <cell r="D832">
            <v>13165065</v>
          </cell>
          <cell r="E832">
            <v>1754197.35</v>
          </cell>
        </row>
        <row r="833">
          <cell r="B833">
            <v>111</v>
          </cell>
          <cell r="D833">
            <v>7288800</v>
          </cell>
          <cell r="E833">
            <v>1268314.7</v>
          </cell>
        </row>
        <row r="834">
          <cell r="B834">
            <v>116</v>
          </cell>
          <cell r="D834">
            <v>6094322</v>
          </cell>
          <cell r="E834">
            <v>469209.54</v>
          </cell>
        </row>
        <row r="835">
          <cell r="B835">
            <v>120</v>
          </cell>
          <cell r="D835">
            <v>933432</v>
          </cell>
          <cell r="E835">
            <v>126744.44</v>
          </cell>
        </row>
        <row r="836">
          <cell r="B836">
            <v>121</v>
          </cell>
          <cell r="D836">
            <v>1204350</v>
          </cell>
          <cell r="E836">
            <v>141522.75</v>
          </cell>
        </row>
        <row r="837">
          <cell r="B837">
            <v>182</v>
          </cell>
          <cell r="D837">
            <v>24161058</v>
          </cell>
          <cell r="E837">
            <v>1219069.9099999999</v>
          </cell>
        </row>
        <row r="838">
          <cell r="B838">
            <v>184</v>
          </cell>
          <cell r="D838">
            <v>1322024</v>
          </cell>
          <cell r="E838">
            <v>148739.76</v>
          </cell>
        </row>
        <row r="839">
          <cell r="B839">
            <v>185</v>
          </cell>
          <cell r="D839">
            <v>198795</v>
          </cell>
          <cell r="E839">
            <v>16762.07</v>
          </cell>
        </row>
        <row r="840">
          <cell r="B840">
            <v>201</v>
          </cell>
          <cell r="D840">
            <v>591628</v>
          </cell>
          <cell r="E840">
            <v>99433.73</v>
          </cell>
        </row>
        <row r="841">
          <cell r="B841">
            <v>202</v>
          </cell>
          <cell r="D841">
            <v>777998</v>
          </cell>
          <cell r="E841">
            <v>140219.81</v>
          </cell>
        </row>
        <row r="842">
          <cell r="B842">
            <v>203</v>
          </cell>
          <cell r="D842">
            <v>2843511</v>
          </cell>
          <cell r="E842">
            <v>376746.32</v>
          </cell>
        </row>
        <row r="843">
          <cell r="B843">
            <v>216</v>
          </cell>
          <cell r="D843">
            <v>0</v>
          </cell>
          <cell r="E843">
            <v>0</v>
          </cell>
        </row>
        <row r="844">
          <cell r="B844">
            <v>211</v>
          </cell>
          <cell r="D844">
            <v>9930798</v>
          </cell>
          <cell r="E844">
            <v>1217764.1299999999</v>
          </cell>
        </row>
        <row r="845">
          <cell r="B845">
            <v>212</v>
          </cell>
          <cell r="D845">
            <v>700838</v>
          </cell>
          <cell r="E845">
            <v>143821.75</v>
          </cell>
        </row>
        <row r="846">
          <cell r="B846">
            <v>220</v>
          </cell>
          <cell r="D846">
            <v>0</v>
          </cell>
          <cell r="E846">
            <v>0</v>
          </cell>
        </row>
        <row r="847">
          <cell r="B847">
            <v>221</v>
          </cell>
          <cell r="D847">
            <v>579600</v>
          </cell>
          <cell r="E847">
            <v>70534.41</v>
          </cell>
        </row>
        <row r="848">
          <cell r="B848">
            <v>272</v>
          </cell>
          <cell r="D848">
            <v>192759</v>
          </cell>
          <cell r="E848">
            <v>18557.38</v>
          </cell>
        </row>
        <row r="849">
          <cell r="B849">
            <v>281</v>
          </cell>
          <cell r="D849">
            <v>267011</v>
          </cell>
          <cell r="E849">
            <v>11923.57</v>
          </cell>
        </row>
        <row r="850">
          <cell r="B850">
            <v>282</v>
          </cell>
          <cell r="D850">
            <v>1230853</v>
          </cell>
          <cell r="E850">
            <v>53493.05</v>
          </cell>
        </row>
        <row r="851">
          <cell r="B851">
            <v>283</v>
          </cell>
          <cell r="D851">
            <v>2126110</v>
          </cell>
          <cell r="E851">
            <v>61637.89</v>
          </cell>
        </row>
        <row r="852">
          <cell r="B852">
            <v>300</v>
          </cell>
          <cell r="D852">
            <v>0</v>
          </cell>
          <cell r="E852">
            <v>0</v>
          </cell>
        </row>
        <row r="853">
          <cell r="B853">
            <v>301</v>
          </cell>
          <cell r="D853">
            <v>62275544</v>
          </cell>
          <cell r="E853">
            <v>11806550.129999999</v>
          </cell>
        </row>
        <row r="854">
          <cell r="B854">
            <v>302</v>
          </cell>
          <cell r="D854">
            <v>2513741</v>
          </cell>
          <cell r="E854">
            <v>411819.95</v>
          </cell>
        </row>
        <row r="855">
          <cell r="B855">
            <v>310</v>
          </cell>
          <cell r="D855">
            <v>0</v>
          </cell>
          <cell r="E855">
            <v>0</v>
          </cell>
        </row>
        <row r="856">
          <cell r="B856">
            <v>312</v>
          </cell>
          <cell r="D856">
            <v>76665</v>
          </cell>
          <cell r="E856">
            <v>17125.21</v>
          </cell>
        </row>
        <row r="857">
          <cell r="B857">
            <v>318</v>
          </cell>
          <cell r="D857">
            <v>3107341</v>
          </cell>
          <cell r="E857">
            <v>142720.28</v>
          </cell>
        </row>
        <row r="858">
          <cell r="B858">
            <v>319</v>
          </cell>
          <cell r="D858">
            <v>3892674</v>
          </cell>
          <cell r="E858">
            <v>603679.4</v>
          </cell>
        </row>
        <row r="859">
          <cell r="B859">
            <v>372</v>
          </cell>
          <cell r="D859">
            <v>16294</v>
          </cell>
          <cell r="E859">
            <v>1732.64</v>
          </cell>
        </row>
        <row r="860">
          <cell r="B860">
            <v>381</v>
          </cell>
          <cell r="D860">
            <v>33225161</v>
          </cell>
          <cell r="E860">
            <v>2190392.9900000002</v>
          </cell>
        </row>
        <row r="861">
          <cell r="B861">
            <v>382</v>
          </cell>
          <cell r="D861">
            <v>1602240</v>
          </cell>
          <cell r="E861">
            <v>60413.35</v>
          </cell>
        </row>
        <row r="862">
          <cell r="B862">
            <v>402</v>
          </cell>
          <cell r="D862">
            <v>797064</v>
          </cell>
          <cell r="E862">
            <v>116420.37</v>
          </cell>
        </row>
        <row r="863">
          <cell r="B863">
            <v>409</v>
          </cell>
          <cell r="D863">
            <v>0</v>
          </cell>
          <cell r="E863">
            <v>0</v>
          </cell>
        </row>
        <row r="864">
          <cell r="B864">
            <v>412</v>
          </cell>
          <cell r="D864">
            <v>154227</v>
          </cell>
          <cell r="E864">
            <v>23431.78</v>
          </cell>
        </row>
        <row r="865">
          <cell r="B865">
            <v>416</v>
          </cell>
          <cell r="D865">
            <v>0</v>
          </cell>
          <cell r="E865">
            <v>0</v>
          </cell>
        </row>
        <row r="866">
          <cell r="B866">
            <v>472</v>
          </cell>
          <cell r="D866">
            <v>204244</v>
          </cell>
          <cell r="E866">
            <v>9026.51</v>
          </cell>
        </row>
        <row r="867">
          <cell r="B867">
            <v>482</v>
          </cell>
          <cell r="D867">
            <v>1267636</v>
          </cell>
          <cell r="E867">
            <v>26980.19</v>
          </cell>
        </row>
        <row r="868">
          <cell r="B868">
            <v>501</v>
          </cell>
          <cell r="D868">
            <v>2287206</v>
          </cell>
          <cell r="E868">
            <v>377010.61</v>
          </cell>
        </row>
        <row r="869">
          <cell r="B869">
            <v>503</v>
          </cell>
          <cell r="D869">
            <v>15466138</v>
          </cell>
          <cell r="E869">
            <v>2029891.55</v>
          </cell>
        </row>
        <row r="870">
          <cell r="B870">
            <v>512</v>
          </cell>
          <cell r="D870">
            <v>33273</v>
          </cell>
          <cell r="E870">
            <v>5004.24</v>
          </cell>
        </row>
        <row r="871">
          <cell r="B871">
            <v>516</v>
          </cell>
          <cell r="D871">
            <v>15407198</v>
          </cell>
          <cell r="E871">
            <v>2479566.9700000002</v>
          </cell>
        </row>
        <row r="872">
          <cell r="B872">
            <v>572</v>
          </cell>
          <cell r="D872">
            <v>9741</v>
          </cell>
          <cell r="E872">
            <v>456.86</v>
          </cell>
        </row>
        <row r="873">
          <cell r="B873">
            <v>581</v>
          </cell>
          <cell r="D873">
            <v>1026284</v>
          </cell>
          <cell r="E873">
            <v>45040.25</v>
          </cell>
        </row>
        <row r="874">
          <cell r="B874">
            <v>583</v>
          </cell>
          <cell r="D874">
            <v>11565520</v>
          </cell>
          <cell r="E874">
            <v>255844.45</v>
          </cell>
        </row>
        <row r="875">
          <cell r="B875">
            <v>601</v>
          </cell>
          <cell r="D875">
            <v>917212</v>
          </cell>
          <cell r="E875">
            <v>158946.67000000001</v>
          </cell>
        </row>
        <row r="876">
          <cell r="B876">
            <v>602</v>
          </cell>
          <cell r="D876">
            <v>0</v>
          </cell>
          <cell r="E876">
            <v>0</v>
          </cell>
        </row>
        <row r="877">
          <cell r="B877">
            <v>681</v>
          </cell>
          <cell r="D877">
            <v>514841</v>
          </cell>
          <cell r="E877">
            <v>23797.66</v>
          </cell>
        </row>
        <row r="878">
          <cell r="B878">
            <v>682</v>
          </cell>
          <cell r="D878">
            <v>149700</v>
          </cell>
          <cell r="E878">
            <v>6710.31</v>
          </cell>
        </row>
        <row r="879">
          <cell r="B879">
            <v>701</v>
          </cell>
          <cell r="D879">
            <v>676238</v>
          </cell>
          <cell r="E879">
            <v>110762.41</v>
          </cell>
        </row>
        <row r="880">
          <cell r="B880">
            <v>703</v>
          </cell>
          <cell r="D880">
            <v>2497435</v>
          </cell>
          <cell r="E880">
            <v>334734.81</v>
          </cell>
        </row>
        <row r="881">
          <cell r="B881">
            <v>781</v>
          </cell>
          <cell r="D881">
            <v>287363</v>
          </cell>
          <cell r="E881">
            <v>12035.19</v>
          </cell>
        </row>
        <row r="882">
          <cell r="B882">
            <v>783</v>
          </cell>
          <cell r="D882">
            <v>2599775</v>
          </cell>
          <cell r="E882">
            <v>67461.84</v>
          </cell>
        </row>
        <row r="883">
          <cell r="B883">
            <v>801</v>
          </cell>
          <cell r="D883">
            <v>1933447</v>
          </cell>
          <cell r="E883">
            <v>339537.71</v>
          </cell>
        </row>
        <row r="884">
          <cell r="B884">
            <v>802</v>
          </cell>
          <cell r="D884">
            <v>450068</v>
          </cell>
          <cell r="E884">
            <v>88320.14</v>
          </cell>
        </row>
        <row r="885">
          <cell r="B885">
            <v>881</v>
          </cell>
          <cell r="D885">
            <v>866601</v>
          </cell>
          <cell r="E885">
            <v>47822.559999999998</v>
          </cell>
        </row>
        <row r="886">
          <cell r="B886">
            <v>882</v>
          </cell>
          <cell r="D886">
            <v>410076</v>
          </cell>
          <cell r="E886">
            <v>29459.57</v>
          </cell>
        </row>
        <row r="887">
          <cell r="B887">
            <v>902</v>
          </cell>
          <cell r="D887">
            <v>424782</v>
          </cell>
          <cell r="E887">
            <v>98867.45</v>
          </cell>
        </row>
        <row r="888">
          <cell r="B888">
            <v>919</v>
          </cell>
          <cell r="D888">
            <v>0</v>
          </cell>
          <cell r="E888">
            <v>0</v>
          </cell>
        </row>
        <row r="889">
          <cell r="B889">
            <v>917</v>
          </cell>
          <cell r="D889">
            <v>9838400</v>
          </cell>
          <cell r="E889">
            <v>193498.17</v>
          </cell>
        </row>
        <row r="890">
          <cell r="B890">
            <v>918</v>
          </cell>
          <cell r="D890">
            <v>0</v>
          </cell>
          <cell r="E890">
            <v>0</v>
          </cell>
        </row>
        <row r="891">
          <cell r="B891">
            <v>926</v>
          </cell>
          <cell r="D891">
            <v>11476181</v>
          </cell>
          <cell r="E891">
            <v>193228.05</v>
          </cell>
        </row>
        <row r="892">
          <cell r="B892">
            <v>927</v>
          </cell>
          <cell r="D892">
            <v>0</v>
          </cell>
          <cell r="E892">
            <v>0</v>
          </cell>
        </row>
        <row r="893">
          <cell r="B893">
            <v>929</v>
          </cell>
          <cell r="D893">
            <v>3735943</v>
          </cell>
          <cell r="E893">
            <v>464201.06</v>
          </cell>
        </row>
        <row r="894">
          <cell r="B894">
            <v>930</v>
          </cell>
          <cell r="D894">
            <v>3734585</v>
          </cell>
          <cell r="E894">
            <v>463837.42</v>
          </cell>
        </row>
        <row r="895">
          <cell r="B895">
            <v>937</v>
          </cell>
          <cell r="D895">
            <v>1855563</v>
          </cell>
          <cell r="E895">
            <v>27081.84</v>
          </cell>
        </row>
        <row r="896">
          <cell r="B896">
            <v>938</v>
          </cell>
          <cell r="D896">
            <v>0</v>
          </cell>
          <cell r="E896">
            <v>0</v>
          </cell>
        </row>
        <row r="897">
          <cell r="B897">
            <v>941</v>
          </cell>
          <cell r="D897">
            <v>2190300</v>
          </cell>
          <cell r="E897">
            <v>269063.76</v>
          </cell>
        </row>
        <row r="898">
          <cell r="B898">
            <v>949</v>
          </cell>
          <cell r="D898">
            <v>0</v>
          </cell>
          <cell r="E898">
            <v>0</v>
          </cell>
        </row>
        <row r="899">
          <cell r="B899">
            <v>946</v>
          </cell>
          <cell r="D899">
            <v>0</v>
          </cell>
          <cell r="E899">
            <v>0</v>
          </cell>
        </row>
        <row r="900">
          <cell r="B900">
            <v>950</v>
          </cell>
          <cell r="D900">
            <v>0</v>
          </cell>
          <cell r="E900">
            <v>0</v>
          </cell>
        </row>
        <row r="901">
          <cell r="B901">
            <v>957</v>
          </cell>
          <cell r="D901">
            <v>694050</v>
          </cell>
          <cell r="E901">
            <v>7306.47</v>
          </cell>
        </row>
        <row r="902">
          <cell r="B902">
            <v>958</v>
          </cell>
          <cell r="D902">
            <v>0</v>
          </cell>
          <cell r="E902">
            <v>0</v>
          </cell>
        </row>
        <row r="903">
          <cell r="B903">
            <v>961</v>
          </cell>
          <cell r="D903">
            <v>20708013</v>
          </cell>
          <cell r="E903">
            <v>2812629.12</v>
          </cell>
        </row>
        <row r="904">
          <cell r="B904">
            <v>129</v>
          </cell>
          <cell r="D904">
            <v>914760</v>
          </cell>
          <cell r="E904">
            <v>16254.82</v>
          </cell>
        </row>
        <row r="905">
          <cell r="B905">
            <v>966</v>
          </cell>
          <cell r="D905">
            <v>3675300</v>
          </cell>
          <cell r="E905">
            <v>38631.67</v>
          </cell>
        </row>
        <row r="906">
          <cell r="B906">
            <v>982</v>
          </cell>
          <cell r="D906">
            <v>190838</v>
          </cell>
          <cell r="E906">
            <v>17483.64</v>
          </cell>
        </row>
        <row r="907">
          <cell r="B907">
            <v>128</v>
          </cell>
          <cell r="D907">
            <v>1228596</v>
          </cell>
          <cell r="E907">
            <v>33959.97</v>
          </cell>
        </row>
        <row r="908">
          <cell r="B908">
            <v>229</v>
          </cell>
          <cell r="D908">
            <v>498400</v>
          </cell>
          <cell r="E908">
            <v>8352.4699999999993</v>
          </cell>
        </row>
        <row r="909">
          <cell r="B909">
            <v>228</v>
          </cell>
          <cell r="D909">
            <v>0</v>
          </cell>
          <cell r="E909">
            <v>0</v>
          </cell>
        </row>
        <row r="910">
          <cell r="B910">
            <v>102</v>
          </cell>
          <cell r="D910">
            <v>37294572</v>
          </cell>
          <cell r="E910">
            <v>5391989.0999999996</v>
          </cell>
        </row>
        <row r="911">
          <cell r="B911">
            <v>104</v>
          </cell>
          <cell r="D911">
            <v>714710</v>
          </cell>
          <cell r="E911">
            <v>142248.69</v>
          </cell>
        </row>
        <row r="912">
          <cell r="B912">
            <v>105</v>
          </cell>
          <cell r="D912">
            <v>82510</v>
          </cell>
          <cell r="E912">
            <v>13467.64</v>
          </cell>
        </row>
        <row r="913">
          <cell r="B913">
            <v>109</v>
          </cell>
          <cell r="D913">
            <v>0</v>
          </cell>
          <cell r="E913">
            <v>0</v>
          </cell>
        </row>
        <row r="914">
          <cell r="B914">
            <v>110</v>
          </cell>
          <cell r="D914">
            <v>14196217</v>
          </cell>
          <cell r="E914">
            <v>1417921.68</v>
          </cell>
        </row>
        <row r="915">
          <cell r="B915">
            <v>111</v>
          </cell>
          <cell r="D915">
            <v>8395200</v>
          </cell>
          <cell r="E915">
            <v>1213431.48</v>
          </cell>
        </row>
        <row r="916">
          <cell r="B916">
            <v>116</v>
          </cell>
          <cell r="D916">
            <v>7284553</v>
          </cell>
          <cell r="E916">
            <v>622179.94999999995</v>
          </cell>
        </row>
        <row r="917">
          <cell r="B917">
            <v>120</v>
          </cell>
          <cell r="D917">
            <v>1144236</v>
          </cell>
          <cell r="E917">
            <v>123478.67</v>
          </cell>
        </row>
        <row r="918">
          <cell r="B918">
            <v>121</v>
          </cell>
          <cell r="D918">
            <v>1407950</v>
          </cell>
          <cell r="E918">
            <v>124930.26</v>
          </cell>
        </row>
        <row r="919">
          <cell r="B919">
            <v>182</v>
          </cell>
          <cell r="D919">
            <v>25884660</v>
          </cell>
          <cell r="E919">
            <v>1254604.28</v>
          </cell>
        </row>
        <row r="920">
          <cell r="B920">
            <v>184</v>
          </cell>
          <cell r="D920">
            <v>1430002</v>
          </cell>
          <cell r="E920">
            <v>149178.22</v>
          </cell>
        </row>
        <row r="921">
          <cell r="B921">
            <v>185</v>
          </cell>
          <cell r="D921">
            <v>198132</v>
          </cell>
          <cell r="E921">
            <v>16706.189999999999</v>
          </cell>
        </row>
        <row r="922">
          <cell r="B922">
            <v>201</v>
          </cell>
          <cell r="D922">
            <v>924755</v>
          </cell>
          <cell r="E922">
            <v>119597.34</v>
          </cell>
        </row>
        <row r="923">
          <cell r="B923">
            <v>202</v>
          </cell>
          <cell r="D923">
            <v>837162</v>
          </cell>
          <cell r="E923">
            <v>123129.42</v>
          </cell>
        </row>
        <row r="924">
          <cell r="B924">
            <v>203</v>
          </cell>
          <cell r="D924">
            <v>2853591</v>
          </cell>
          <cell r="E924">
            <v>305519.31</v>
          </cell>
        </row>
        <row r="925">
          <cell r="B925">
            <v>216</v>
          </cell>
          <cell r="D925">
            <v>4604</v>
          </cell>
          <cell r="E925">
            <v>92.09</v>
          </cell>
        </row>
        <row r="926">
          <cell r="B926">
            <v>211</v>
          </cell>
          <cell r="D926">
            <v>10878196</v>
          </cell>
          <cell r="E926">
            <v>968766.57</v>
          </cell>
        </row>
        <row r="927">
          <cell r="B927">
            <v>212</v>
          </cell>
          <cell r="D927">
            <v>781807</v>
          </cell>
          <cell r="E927">
            <v>131158.19</v>
          </cell>
        </row>
        <row r="928">
          <cell r="B928">
            <v>220</v>
          </cell>
          <cell r="D928">
            <v>0</v>
          </cell>
          <cell r="E928">
            <v>0</v>
          </cell>
        </row>
        <row r="929">
          <cell r="B929">
            <v>221</v>
          </cell>
          <cell r="D929">
            <v>300300</v>
          </cell>
          <cell r="E929">
            <v>27462.85</v>
          </cell>
        </row>
        <row r="930">
          <cell r="B930">
            <v>272</v>
          </cell>
          <cell r="D930">
            <v>200614</v>
          </cell>
          <cell r="E930">
            <v>17014.87</v>
          </cell>
        </row>
        <row r="931">
          <cell r="B931">
            <v>281</v>
          </cell>
          <cell r="D931">
            <v>536591</v>
          </cell>
          <cell r="E931">
            <v>17797.27</v>
          </cell>
        </row>
        <row r="932">
          <cell r="B932">
            <v>282</v>
          </cell>
          <cell r="D932">
            <v>1331543</v>
          </cell>
          <cell r="E932">
            <v>52938.5</v>
          </cell>
        </row>
        <row r="933">
          <cell r="B933">
            <v>283</v>
          </cell>
          <cell r="D933">
            <v>2149555</v>
          </cell>
          <cell r="E933">
            <v>60031.7</v>
          </cell>
        </row>
        <row r="934">
          <cell r="B934">
            <v>300</v>
          </cell>
          <cell r="D934">
            <v>0</v>
          </cell>
          <cell r="E934">
            <v>0</v>
          </cell>
        </row>
        <row r="935">
          <cell r="B935">
            <v>301</v>
          </cell>
          <cell r="D935">
            <v>70406732</v>
          </cell>
          <cell r="E935">
            <v>11057263.960000001</v>
          </cell>
        </row>
        <row r="936">
          <cell r="B936">
            <v>302</v>
          </cell>
          <cell r="D936">
            <v>2646235</v>
          </cell>
          <cell r="E936">
            <v>345609.67</v>
          </cell>
        </row>
        <row r="937">
          <cell r="B937">
            <v>310</v>
          </cell>
          <cell r="D937">
            <v>0</v>
          </cell>
          <cell r="E937">
            <v>0</v>
          </cell>
        </row>
        <row r="938">
          <cell r="B938">
            <v>312</v>
          </cell>
          <cell r="D938">
            <v>86854</v>
          </cell>
          <cell r="E938">
            <v>15896.38</v>
          </cell>
        </row>
        <row r="939">
          <cell r="B939">
            <v>318</v>
          </cell>
          <cell r="D939">
            <v>3335934</v>
          </cell>
          <cell r="E939">
            <v>144259.13</v>
          </cell>
        </row>
        <row r="940">
          <cell r="B940">
            <v>319</v>
          </cell>
          <cell r="D940">
            <v>4283478</v>
          </cell>
          <cell r="E940">
            <v>537385.06999999995</v>
          </cell>
        </row>
        <row r="941">
          <cell r="B941">
            <v>372</v>
          </cell>
          <cell r="D941">
            <v>18286</v>
          </cell>
          <cell r="E941">
            <v>1715.18</v>
          </cell>
        </row>
        <row r="942">
          <cell r="B942">
            <v>381</v>
          </cell>
          <cell r="D942">
            <v>36919189</v>
          </cell>
          <cell r="E942">
            <v>2366277.9900000002</v>
          </cell>
        </row>
        <row r="943">
          <cell r="B943">
            <v>382</v>
          </cell>
          <cell r="D943">
            <v>1609780</v>
          </cell>
          <cell r="E943">
            <v>56863.55</v>
          </cell>
        </row>
        <row r="944">
          <cell r="B944">
            <v>402</v>
          </cell>
          <cell r="D944">
            <v>1511047</v>
          </cell>
          <cell r="E944">
            <v>173534.81</v>
          </cell>
        </row>
        <row r="945">
          <cell r="B945">
            <v>409</v>
          </cell>
          <cell r="D945">
            <v>0</v>
          </cell>
          <cell r="E945">
            <v>0</v>
          </cell>
        </row>
        <row r="946">
          <cell r="B946">
            <v>412</v>
          </cell>
          <cell r="D946">
            <v>133985</v>
          </cell>
          <cell r="E946">
            <v>17171.45</v>
          </cell>
        </row>
        <row r="947">
          <cell r="B947">
            <v>416</v>
          </cell>
          <cell r="D947">
            <v>20828</v>
          </cell>
          <cell r="E947">
            <v>3864.96</v>
          </cell>
        </row>
        <row r="948">
          <cell r="B948">
            <v>472</v>
          </cell>
          <cell r="D948">
            <v>200256</v>
          </cell>
          <cell r="E948">
            <v>8943.68</v>
          </cell>
        </row>
        <row r="949">
          <cell r="B949">
            <v>482</v>
          </cell>
          <cell r="D949">
            <v>1886554</v>
          </cell>
          <cell r="E949">
            <v>39275.269999999997</v>
          </cell>
        </row>
        <row r="950">
          <cell r="B950">
            <v>501</v>
          </cell>
          <cell r="D950">
            <v>3568630</v>
          </cell>
          <cell r="E950">
            <v>450410.48</v>
          </cell>
        </row>
        <row r="951">
          <cell r="B951">
            <v>503</v>
          </cell>
          <cell r="D951">
            <v>16030595</v>
          </cell>
          <cell r="E951">
            <v>1625748.61</v>
          </cell>
        </row>
        <row r="952">
          <cell r="B952">
            <v>512</v>
          </cell>
          <cell r="D952">
            <v>33592</v>
          </cell>
          <cell r="E952">
            <v>4281.1400000000003</v>
          </cell>
        </row>
        <row r="953">
          <cell r="B953">
            <v>516</v>
          </cell>
          <cell r="D953">
            <v>21003219</v>
          </cell>
          <cell r="E953">
            <v>1220571.55</v>
          </cell>
        </row>
        <row r="954">
          <cell r="B954">
            <v>572</v>
          </cell>
          <cell r="D954">
            <v>9898</v>
          </cell>
          <cell r="E954">
            <v>468.86</v>
          </cell>
        </row>
        <row r="955">
          <cell r="B955">
            <v>581</v>
          </cell>
          <cell r="D955">
            <v>1566106</v>
          </cell>
          <cell r="E955">
            <v>55960.69</v>
          </cell>
        </row>
        <row r="956">
          <cell r="B956">
            <v>583</v>
          </cell>
          <cell r="D956">
            <v>11825350</v>
          </cell>
          <cell r="E956">
            <v>251264.93</v>
          </cell>
        </row>
        <row r="957">
          <cell r="B957">
            <v>601</v>
          </cell>
          <cell r="D957">
            <v>1214883</v>
          </cell>
          <cell r="E957">
            <v>163663.74</v>
          </cell>
        </row>
        <row r="958">
          <cell r="B958">
            <v>602</v>
          </cell>
          <cell r="D958">
            <v>0</v>
          </cell>
          <cell r="E958">
            <v>0</v>
          </cell>
        </row>
        <row r="959">
          <cell r="B959">
            <v>681</v>
          </cell>
          <cell r="D959">
            <v>653711</v>
          </cell>
          <cell r="E959">
            <v>25883.06</v>
          </cell>
        </row>
        <row r="960">
          <cell r="B960">
            <v>682</v>
          </cell>
          <cell r="D960">
            <v>154500</v>
          </cell>
          <cell r="E960">
            <v>6829.7</v>
          </cell>
        </row>
        <row r="961">
          <cell r="B961">
            <v>701</v>
          </cell>
          <cell r="D961">
            <v>1164430</v>
          </cell>
          <cell r="E961">
            <v>141886.18</v>
          </cell>
        </row>
        <row r="962">
          <cell r="B962">
            <v>703</v>
          </cell>
          <cell r="D962">
            <v>2422520</v>
          </cell>
          <cell r="E962">
            <v>253259.81</v>
          </cell>
        </row>
        <row r="963">
          <cell r="B963">
            <v>781</v>
          </cell>
          <cell r="D963">
            <v>486103</v>
          </cell>
          <cell r="E963">
            <v>14698.94</v>
          </cell>
        </row>
        <row r="964">
          <cell r="B964">
            <v>783</v>
          </cell>
          <cell r="D964">
            <v>2732380</v>
          </cell>
          <cell r="E964">
            <v>70157.039999999994</v>
          </cell>
        </row>
        <row r="965">
          <cell r="B965">
            <v>801</v>
          </cell>
          <cell r="D965">
            <v>2239744</v>
          </cell>
          <cell r="E965">
            <v>325224.87</v>
          </cell>
        </row>
        <row r="966">
          <cell r="B966">
            <v>802</v>
          </cell>
          <cell r="D966">
            <v>459464</v>
          </cell>
          <cell r="E966">
            <v>76253.69</v>
          </cell>
        </row>
        <row r="967">
          <cell r="B967">
            <v>881</v>
          </cell>
          <cell r="D967">
            <v>1022095</v>
          </cell>
          <cell r="E967">
            <v>53394.98</v>
          </cell>
        </row>
        <row r="968">
          <cell r="B968">
            <v>882</v>
          </cell>
          <cell r="D968">
            <v>410101</v>
          </cell>
          <cell r="E968">
            <v>29457.119999999999</v>
          </cell>
        </row>
        <row r="969">
          <cell r="B969">
            <v>902</v>
          </cell>
          <cell r="D969">
            <v>470513</v>
          </cell>
          <cell r="E969">
            <v>92024.88</v>
          </cell>
        </row>
        <row r="970">
          <cell r="B970">
            <v>919</v>
          </cell>
          <cell r="D970">
            <v>0</v>
          </cell>
          <cell r="E970">
            <v>0</v>
          </cell>
        </row>
        <row r="971">
          <cell r="B971">
            <v>917</v>
          </cell>
          <cell r="D971">
            <v>11871850</v>
          </cell>
          <cell r="E971">
            <v>221422.54</v>
          </cell>
        </row>
        <row r="972">
          <cell r="B972">
            <v>918</v>
          </cell>
          <cell r="D972">
            <v>0</v>
          </cell>
          <cell r="E972">
            <v>0</v>
          </cell>
        </row>
        <row r="973">
          <cell r="B973">
            <v>926</v>
          </cell>
          <cell r="D973">
            <v>15431275</v>
          </cell>
          <cell r="E973">
            <v>247989.19</v>
          </cell>
        </row>
        <row r="974">
          <cell r="B974">
            <v>927</v>
          </cell>
          <cell r="D974">
            <v>0</v>
          </cell>
          <cell r="E974">
            <v>0</v>
          </cell>
        </row>
        <row r="975">
          <cell r="B975">
            <v>929</v>
          </cell>
          <cell r="D975">
            <v>4218166</v>
          </cell>
          <cell r="E975">
            <v>384354.64</v>
          </cell>
        </row>
        <row r="976">
          <cell r="B976">
            <v>930</v>
          </cell>
          <cell r="D976">
            <v>4390452</v>
          </cell>
          <cell r="E976">
            <v>400484.16</v>
          </cell>
        </row>
        <row r="977">
          <cell r="B977">
            <v>937</v>
          </cell>
          <cell r="D977">
            <v>2043508</v>
          </cell>
          <cell r="E977">
            <v>27608.77</v>
          </cell>
        </row>
        <row r="978">
          <cell r="B978">
            <v>938</v>
          </cell>
          <cell r="D978">
            <v>0</v>
          </cell>
          <cell r="E978">
            <v>0</v>
          </cell>
        </row>
        <row r="979">
          <cell r="B979">
            <v>941</v>
          </cell>
          <cell r="D979">
            <v>2339400</v>
          </cell>
          <cell r="E979">
            <v>210345.32</v>
          </cell>
        </row>
        <row r="980">
          <cell r="B980">
            <v>949</v>
          </cell>
          <cell r="D980">
            <v>0</v>
          </cell>
          <cell r="E980">
            <v>0</v>
          </cell>
        </row>
        <row r="981">
          <cell r="B981">
            <v>946</v>
          </cell>
          <cell r="D981">
            <v>0</v>
          </cell>
          <cell r="E981">
            <v>0</v>
          </cell>
        </row>
        <row r="982">
          <cell r="B982">
            <v>950</v>
          </cell>
          <cell r="D982">
            <v>0</v>
          </cell>
          <cell r="E982">
            <v>0</v>
          </cell>
        </row>
        <row r="983">
          <cell r="B983">
            <v>957</v>
          </cell>
          <cell r="D983">
            <v>892500</v>
          </cell>
          <cell r="E983">
            <v>9139.41</v>
          </cell>
        </row>
        <row r="984">
          <cell r="B984">
            <v>958</v>
          </cell>
          <cell r="D984">
            <v>0</v>
          </cell>
          <cell r="E984">
            <v>0</v>
          </cell>
        </row>
        <row r="985">
          <cell r="B985">
            <v>961</v>
          </cell>
          <cell r="D985">
            <v>20472169</v>
          </cell>
          <cell r="E985">
            <v>1788846.25</v>
          </cell>
        </row>
        <row r="986">
          <cell r="B986">
            <v>129</v>
          </cell>
          <cell r="D986">
            <v>992580</v>
          </cell>
          <cell r="E986">
            <v>16925.330000000002</v>
          </cell>
        </row>
        <row r="987">
          <cell r="B987">
            <v>966</v>
          </cell>
          <cell r="D987">
            <v>3915600</v>
          </cell>
          <cell r="E987">
            <v>39468.43</v>
          </cell>
        </row>
        <row r="988">
          <cell r="B988">
            <v>982</v>
          </cell>
          <cell r="D988">
            <v>225191</v>
          </cell>
          <cell r="E988">
            <v>19049.169999999998</v>
          </cell>
        </row>
        <row r="989">
          <cell r="B989">
            <v>128</v>
          </cell>
          <cell r="D989">
            <v>1443865</v>
          </cell>
          <cell r="E989">
            <v>39199.22</v>
          </cell>
        </row>
        <row r="990">
          <cell r="B990">
            <v>229</v>
          </cell>
          <cell r="D990">
            <v>0</v>
          </cell>
          <cell r="E990">
            <v>0</v>
          </cell>
        </row>
        <row r="991">
          <cell r="B991">
            <v>228</v>
          </cell>
          <cell r="D991">
            <v>0</v>
          </cell>
          <cell r="E991">
            <v>0</v>
          </cell>
        </row>
      </sheetData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ital Structure"/>
      <sheetName val="Deferral Forecast"/>
      <sheetName val="Revenue Requirements Summary"/>
      <sheetName val="750kW Bill Comparison"/>
      <sheetName val="Income Statement"/>
      <sheetName val="JFJ-1 Deferral Recovery Rate"/>
      <sheetName val="JFJ-2 NNC Rates"/>
      <sheetName val="JFJ-3 MTC Rate"/>
      <sheetName val="JFJ-4 CEP Rate"/>
      <sheetName val="JFJ-5 USF Rate"/>
      <sheetName val="JFJ-6 CRA Rate"/>
      <sheetName val="JFJ-7 2003 Rate Impact Summary"/>
      <sheetName val="SBC Over Recovery Amort"/>
      <sheetName val="TBC Rate Summary"/>
      <sheetName val="BGS Deferral"/>
      <sheetName val="NNC Deferral"/>
      <sheetName val="SBC Deferral"/>
      <sheetName val="MTC Deferral"/>
      <sheetName val="DSM August 1999 - July 2003"/>
      <sheetName val="Deferral Balances"/>
      <sheetName val="Interest Calc"/>
      <sheetName val="TUB Rate Summary"/>
      <sheetName val="NNC Rates 2002-2003"/>
      <sheetName val="Reg Asset Rates"/>
      <sheetName val="2002 Reg Asset Rate"/>
      <sheetName val="2002 - 2007 BGS FP Costs"/>
      <sheetName val="Shopping Credit Table"/>
      <sheetName val="BGS Rates"/>
      <sheetName val="BGS NUG Rates"/>
      <sheetName val="Generation Results 7-2-01"/>
      <sheetName val="GRFT Amortization"/>
      <sheetName val="Keystone Swap Amort Sched"/>
      <sheetName val="ACE 25 Year Sales Forecast"/>
      <sheetName val="2002 Sales"/>
      <sheetName val="2003 Sales"/>
      <sheetName val="2004 Sales"/>
      <sheetName val="2005 Sales"/>
      <sheetName val="2006 Sales"/>
      <sheetName val="PJM Capacity Obligation"/>
      <sheetName val="2001 ACE Ancillary Services"/>
      <sheetName val="BGS Admin Forecast"/>
      <sheetName val="Bidder Response Form"/>
      <sheetName val="2002 Generation Results"/>
      <sheetName val="10-25-01 NUG Update"/>
      <sheetName val="ACE Unit 10-25-01 Update"/>
      <sheetName val="ACE Unit 11-09-01 Update"/>
      <sheetName val="Congestion-DA"/>
      <sheetName val="Peach Bottom Rev Req"/>
      <sheetName val="Salem Rev Req"/>
      <sheetName val="Hope Creek Rev Req"/>
      <sheetName val="BL England Rev Req"/>
      <sheetName val="Keystone Rev Req"/>
      <sheetName val="Conemaugh Rev Req"/>
      <sheetName val="taxes"/>
      <sheetName val="MTC Return"/>
      <sheetName val="SAP Upload Support"/>
      <sheetName val="OTRA Discounts"/>
      <sheetName val="5 YearUpdated4-24-02"/>
      <sheetName val="2002 Budget Revenues"/>
      <sheetName val="2001 Budget Revenues"/>
      <sheetName val="Rate Component Matrix"/>
    </sheetNames>
    <sheetDataSet>
      <sheetData sheetId="0" refreshError="1">
        <row r="36">
          <cell r="E36">
            <v>37834</v>
          </cell>
        </row>
        <row r="41">
          <cell r="E4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Deferral Forecast"/>
      <sheetName val="Income Statement"/>
      <sheetName val="Income Statement UI Interest"/>
      <sheetName val="Bonds Summary"/>
      <sheetName val="ACE LLC Detail Income Statement"/>
      <sheetName val="IS - Reserve for Restrct. amort"/>
      <sheetName val="Income Statement New Unbilled"/>
      <sheetName val="Income Statement New UBR TBC"/>
      <sheetName val="JFJ-1 Deferral Recovery Rate"/>
      <sheetName val="JFJ-2 NNC Rates"/>
      <sheetName val="JFJ-3 MTC Rate"/>
      <sheetName val="JFJ-4 CEP Rate"/>
      <sheetName val="JFJ-5 USF Rate"/>
      <sheetName val="JFJ-6 CRA Rate"/>
      <sheetName val="JFJ-7 2003 Rate Impact Summary"/>
      <sheetName val="SBC Over Recovery Amort"/>
      <sheetName val="TBC Rate Summary"/>
      <sheetName val="BGS Deferral"/>
      <sheetName val="NNC Deferral"/>
      <sheetName val="MTC Deferral"/>
      <sheetName val="SBC Deferral"/>
      <sheetName val="DSM August 1999 - July 2003"/>
      <sheetName val="Deferral Balances"/>
      <sheetName val="Interest Calc"/>
      <sheetName val="TUB Rate Summary"/>
      <sheetName val="NNC Rates 2002-2003"/>
      <sheetName val="2002 Reg Asset Rate"/>
      <sheetName val="2002 - 2007 BGS FP Costs"/>
      <sheetName val="BGS Rates"/>
      <sheetName val="Keystone Swap Amort Sched"/>
      <sheetName val="Restructuring Amort."/>
      <sheetName val="ACE 25 Year Sales Forecast"/>
      <sheetName val="PJM Capacity Obligation"/>
      <sheetName val="BL England Rev Req"/>
      <sheetName val="Keystone Rev Req"/>
      <sheetName val="Conemaugh Rev Req"/>
      <sheetName val="Generation Summary"/>
      <sheetName val="taxes"/>
      <sheetName val="SAP Upload Support"/>
      <sheetName val="OTRA Discounts"/>
      <sheetName val="Deferral Securitization"/>
      <sheetName val="Debt Design"/>
      <sheetName val="TBC Development"/>
      <sheetName val="MTC -Tax Development"/>
      <sheetName val="Budget Summary"/>
    </sheetNames>
    <sheetDataSet>
      <sheetData sheetId="0" refreshError="1">
        <row r="14">
          <cell r="E14">
            <v>40513</v>
          </cell>
        </row>
        <row r="16">
          <cell r="E16">
            <v>40179</v>
          </cell>
        </row>
        <row r="17">
          <cell r="E17">
            <v>40179</v>
          </cell>
        </row>
        <row r="19">
          <cell r="E19">
            <v>37834</v>
          </cell>
        </row>
        <row r="20">
          <cell r="E20">
            <v>0</v>
          </cell>
        </row>
        <row r="30">
          <cell r="E30">
            <v>0.09</v>
          </cell>
        </row>
        <row r="31">
          <cell r="E31">
            <v>0.35</v>
          </cell>
        </row>
        <row r="33">
          <cell r="E33">
            <v>1.6906170752324599</v>
          </cell>
        </row>
        <row r="38">
          <cell r="E38" t="str">
            <v>Yes</v>
          </cell>
        </row>
        <row r="58">
          <cell r="D58">
            <v>8.2415982679309163E-2</v>
          </cell>
        </row>
        <row r="63">
          <cell r="F63">
            <v>3.2199999999999999E-2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5">
          <cell r="B15" t="str">
            <v>STARTING</v>
          </cell>
          <cell r="E15" t="str">
            <v>PRINCIPAL</v>
          </cell>
          <cell r="F15" t="str">
            <v>ENDING</v>
          </cell>
          <cell r="G15" t="str">
            <v>CURRENT</v>
          </cell>
          <cell r="H15" t="str">
            <v>OPERATING INCOME</v>
          </cell>
          <cell r="I15" t="str">
            <v>REQUIREMENTS</v>
          </cell>
        </row>
        <row r="16">
          <cell r="A16" t="str">
            <v>PERIOD</v>
          </cell>
          <cell r="B16" t="str">
            <v>BALANCE</v>
          </cell>
          <cell r="C16" t="str">
            <v>TOTAL</v>
          </cell>
          <cell r="D16" t="str">
            <v>RETURN</v>
          </cell>
          <cell r="E16" t="str">
            <v>AMORTIZATION</v>
          </cell>
          <cell r="F16" t="str">
            <v>BALANCE</v>
          </cell>
          <cell r="G16" t="str">
            <v xml:space="preserve"> = -(3 x 0.4085)</v>
          </cell>
          <cell r="H16" t="str">
            <v xml:space="preserve"> = 2 + 6</v>
          </cell>
          <cell r="I16" t="str">
            <v xml:space="preserve"> = 7 x (1 + .4085/(1 - .4085))</v>
          </cell>
        </row>
        <row r="17">
          <cell r="A17">
            <v>37803</v>
          </cell>
          <cell r="B17">
            <v>75380328.172210589</v>
          </cell>
          <cell r="F17">
            <v>75380328.172210589</v>
          </cell>
          <cell r="G17">
            <v>0</v>
          </cell>
          <cell r="H17">
            <v>0</v>
          </cell>
        </row>
        <row r="18">
          <cell r="A18">
            <v>37834</v>
          </cell>
          <cell r="B18">
            <v>75380328.172210589</v>
          </cell>
          <cell r="C18">
            <v>670894.06231784599</v>
          </cell>
          <cell r="D18">
            <v>82290.191587996567</v>
          </cell>
          <cell r="E18">
            <v>588603.87072984944</v>
          </cell>
          <cell r="F18">
            <v>74791724.30148074</v>
          </cell>
          <cell r="G18">
            <v>-33615.543263696592</v>
          </cell>
          <cell r="H18">
            <v>637278.51905414939</v>
          </cell>
          <cell r="I18">
            <v>1077383.0643129451</v>
          </cell>
        </row>
        <row r="19">
          <cell r="A19">
            <v>37865</v>
          </cell>
          <cell r="B19">
            <v>74791724.30148074</v>
          </cell>
          <cell r="C19">
            <v>670894.06231784599</v>
          </cell>
          <cell r="D19">
            <v>81968.911975223207</v>
          </cell>
          <cell r="E19">
            <v>588925.15034262277</v>
          </cell>
          <cell r="F19">
            <v>74202799.151138112</v>
          </cell>
          <cell r="G19">
            <v>-33484.300541878678</v>
          </cell>
          <cell r="H19">
            <v>637409.76177596732</v>
          </cell>
          <cell r="I19">
            <v>1077604.9432584504</v>
          </cell>
        </row>
        <row r="20">
          <cell r="A20">
            <v>37895</v>
          </cell>
          <cell r="B20">
            <v>74202799.151138112</v>
          </cell>
          <cell r="C20">
            <v>670894.06231784599</v>
          </cell>
          <cell r="D20">
            <v>81326.177384554452</v>
          </cell>
          <cell r="E20">
            <v>589567.88493329159</v>
          </cell>
          <cell r="F20">
            <v>73613231.266204819</v>
          </cell>
          <cell r="G20">
            <v>-33221.743461590493</v>
          </cell>
          <cell r="H20">
            <v>637672.3188562555</v>
          </cell>
          <cell r="I20">
            <v>1078048.8222583856</v>
          </cell>
        </row>
        <row r="21">
          <cell r="A21">
            <v>37926</v>
          </cell>
          <cell r="B21">
            <v>73613231.266204819</v>
          </cell>
          <cell r="C21">
            <v>670894.06231784599</v>
          </cell>
          <cell r="D21">
            <v>80682.916602799698</v>
          </cell>
          <cell r="E21">
            <v>590211.14571504632</v>
          </cell>
          <cell r="F21">
            <v>73023020.120489776</v>
          </cell>
          <cell r="G21">
            <v>-32958.971432243678</v>
          </cell>
          <cell r="H21">
            <v>637935.09088560229</v>
          </cell>
          <cell r="I21">
            <v>1078493.0646511994</v>
          </cell>
        </row>
        <row r="22">
          <cell r="A22">
            <v>37956</v>
          </cell>
          <cell r="B22">
            <v>73023020.120489776</v>
          </cell>
          <cell r="C22">
            <v>670894.06231784599</v>
          </cell>
          <cell r="D22">
            <v>80038.953881904148</v>
          </cell>
          <cell r="E22">
            <v>590855.10843594186</v>
          </cell>
          <cell r="F22">
            <v>72432165.012053832</v>
          </cell>
          <cell r="G22">
            <v>-32695.912660757844</v>
          </cell>
          <cell r="H22">
            <v>638198.1496570881</v>
          </cell>
          <cell r="I22">
            <v>1078937.7918102732</v>
          </cell>
        </row>
        <row r="23">
          <cell r="A23">
            <v>37987</v>
          </cell>
          <cell r="B23">
            <v>72432165.012053832</v>
          </cell>
          <cell r="C23">
            <v>670894.06231784599</v>
          </cell>
          <cell r="D23">
            <v>79394.288551513397</v>
          </cell>
          <cell r="E23">
            <v>591499.77376633254</v>
          </cell>
          <cell r="F23">
            <v>71840665.238287494</v>
          </cell>
          <cell r="G23">
            <v>-32432.566873293221</v>
          </cell>
          <cell r="H23">
            <v>638461.49544455274</v>
          </cell>
          <cell r="I23">
            <v>1079383.004198561</v>
          </cell>
        </row>
        <row r="24">
          <cell r="A24">
            <v>38018</v>
          </cell>
          <cell r="B24">
            <v>71840665.238287494</v>
          </cell>
          <cell r="C24">
            <v>670894.06231784599</v>
          </cell>
          <cell r="D24">
            <v>78748.91984497798</v>
          </cell>
          <cell r="E24">
            <v>592145.14247286797</v>
          </cell>
          <cell r="F24">
            <v>71248520.09581463</v>
          </cell>
          <cell r="G24">
            <v>-32168.933756673501</v>
          </cell>
          <cell r="H24">
            <v>638725.12856117252</v>
          </cell>
          <cell r="I24">
            <v>1079828.7023455184</v>
          </cell>
        </row>
        <row r="25">
          <cell r="A25">
            <v>38047</v>
          </cell>
          <cell r="B25">
            <v>71248520.09581463</v>
          </cell>
          <cell r="C25">
            <v>670894.06231784599</v>
          </cell>
          <cell r="D25">
            <v>78102.846994864085</v>
          </cell>
          <cell r="E25">
            <v>592791.21532298194</v>
          </cell>
          <cell r="F25">
            <v>70655728.880491644</v>
          </cell>
          <cell r="G25">
            <v>-31905.012997401976</v>
          </cell>
          <cell r="H25">
            <v>638989.049320444</v>
          </cell>
          <cell r="I25">
            <v>1080274.8867811428</v>
          </cell>
        </row>
        <row r="26">
          <cell r="A26">
            <v>38078</v>
          </cell>
          <cell r="B26">
            <v>70655728.880491644</v>
          </cell>
          <cell r="C26">
            <v>670894.06231784599</v>
          </cell>
          <cell r="D26">
            <v>77456.069232900511</v>
          </cell>
          <cell r="E26">
            <v>593437.99308494548</v>
          </cell>
          <cell r="F26">
            <v>70062290.887406692</v>
          </cell>
          <cell r="G26">
            <v>-31640.804281639856</v>
          </cell>
          <cell r="H26">
            <v>639253.25803620613</v>
          </cell>
          <cell r="I26">
            <v>1080721.5580360102</v>
          </cell>
        </row>
        <row r="27">
          <cell r="A27">
            <v>38108</v>
          </cell>
          <cell r="B27">
            <v>70062290.887406692</v>
          </cell>
          <cell r="C27">
            <v>670894.06231784599</v>
          </cell>
          <cell r="D27">
            <v>76808.585789977835</v>
          </cell>
          <cell r="E27">
            <v>594085.47652786819</v>
          </cell>
          <cell r="F27">
            <v>69468205.410878822</v>
          </cell>
          <cell r="G27">
            <v>-31376.307295205945</v>
          </cell>
          <cell r="H27">
            <v>639517.75502264011</v>
          </cell>
          <cell r="I27">
            <v>1081168.7166412754</v>
          </cell>
        </row>
        <row r="28">
          <cell r="A28">
            <v>38139</v>
          </cell>
          <cell r="B28">
            <v>69468205.410878822</v>
          </cell>
          <cell r="C28">
            <v>670894.06231784599</v>
          </cell>
          <cell r="D28">
            <v>76160.395896147515</v>
          </cell>
          <cell r="E28">
            <v>594733.66642169852</v>
          </cell>
          <cell r="F28">
            <v>68873471.744457126</v>
          </cell>
          <cell r="G28">
            <v>-31111.521723576258</v>
          </cell>
          <cell r="H28">
            <v>639782.54059426975</v>
          </cell>
          <cell r="I28">
            <v>1081616.3631286726</v>
          </cell>
        </row>
        <row r="29">
          <cell r="A29">
            <v>38169</v>
          </cell>
          <cell r="B29">
            <v>68873471.744457126</v>
          </cell>
          <cell r="C29">
            <v>670894.06231784599</v>
          </cell>
          <cell r="D29">
            <v>75511.498780620881</v>
          </cell>
          <cell r="E29">
            <v>595382.56353722513</v>
          </cell>
          <cell r="F29">
            <v>68278089.180919901</v>
          </cell>
          <cell r="G29">
            <v>-30846.447251883626</v>
          </cell>
          <cell r="H29">
            <v>640047.61506596231</v>
          </cell>
          <cell r="I29">
            <v>1082064.4980305159</v>
          </cell>
        </row>
        <row r="30">
          <cell r="A30">
            <v>38200</v>
          </cell>
          <cell r="B30">
            <v>68278089.180919901</v>
          </cell>
          <cell r="C30">
            <v>670894.06231784599</v>
          </cell>
          <cell r="D30">
            <v>74861.893671768295</v>
          </cell>
          <cell r="E30">
            <v>596032.16864607774</v>
          </cell>
          <cell r="F30">
            <v>67682057.012273818</v>
          </cell>
          <cell r="G30">
            <v>-30581.083564917346</v>
          </cell>
          <cell r="H30">
            <v>640312.97875292867</v>
          </cell>
          <cell r="I30">
            <v>1082513.1218797013</v>
          </cell>
        </row>
        <row r="31">
          <cell r="A31">
            <v>38231</v>
          </cell>
          <cell r="B31">
            <v>67682057.012273818</v>
          </cell>
          <cell r="C31">
            <v>670894.06231784599</v>
          </cell>
          <cell r="D31">
            <v>74211.579797118247</v>
          </cell>
          <cell r="E31">
            <v>596682.48252072779</v>
          </cell>
          <cell r="F31">
            <v>67085374.529753089</v>
          </cell>
          <cell r="G31">
            <v>-30315.430347122801</v>
          </cell>
          <cell r="H31">
            <v>640578.63197072316</v>
          </cell>
          <cell r="I31">
            <v>1082962.2352097046</v>
          </cell>
        </row>
        <row r="32">
          <cell r="A32">
            <v>38261</v>
          </cell>
          <cell r="B32">
            <v>67085374.529753089</v>
          </cell>
          <cell r="C32">
            <v>670894.06231784599</v>
          </cell>
          <cell r="D32">
            <v>73560.556383356365</v>
          </cell>
          <cell r="E32">
            <v>597333.50593448966</v>
          </cell>
          <cell r="F32">
            <v>66488041.023818597</v>
          </cell>
          <cell r="G32">
            <v>-30049.487282601072</v>
          </cell>
          <cell r="H32">
            <v>640844.57503524492</v>
          </cell>
          <cell r="I32">
            <v>1083411.8385545851</v>
          </cell>
        </row>
        <row r="33">
          <cell r="A33">
            <v>38292</v>
          </cell>
          <cell r="B33">
            <v>66488041.023818597</v>
          </cell>
          <cell r="C33">
            <v>670894.06231784599</v>
          </cell>
          <cell r="D33">
            <v>72908.822656324555</v>
          </cell>
          <cell r="E33">
            <v>597985.23966152139</v>
          </cell>
          <cell r="F33">
            <v>65890055.784157075</v>
          </cell>
          <cell r="G33">
            <v>-29783.25405510858</v>
          </cell>
          <cell r="H33">
            <v>641110.80826273747</v>
          </cell>
          <cell r="I33">
            <v>1083861.9324489841</v>
          </cell>
        </row>
        <row r="34">
          <cell r="A34">
            <v>38322</v>
          </cell>
          <cell r="B34">
            <v>65890055.784157075</v>
          </cell>
          <cell r="C34">
            <v>670894.06231784599</v>
          </cell>
          <cell r="D34">
            <v>72256.377841020061</v>
          </cell>
          <cell r="E34">
            <v>598637.68447682587</v>
          </cell>
          <cell r="F34">
            <v>65291418.099680252</v>
          </cell>
          <cell r="G34">
            <v>-29516.730348056692</v>
          </cell>
          <cell r="H34">
            <v>641377.33196978935</v>
          </cell>
          <cell r="I34">
            <v>1084312.517428126</v>
          </cell>
        </row>
        <row r="35">
          <cell r="A35">
            <v>38353</v>
          </cell>
          <cell r="B35">
            <v>65291418.099680252</v>
          </cell>
          <cell r="C35">
            <v>670894.06231784599</v>
          </cell>
          <cell r="D35">
            <v>71603.221161594542</v>
          </cell>
          <cell r="E35">
            <v>599290.8411562515</v>
          </cell>
          <cell r="F35">
            <v>64692127.258524001</v>
          </cell>
          <cell r="G35">
            <v>-29249.915844511368</v>
          </cell>
          <cell r="H35">
            <v>641644.14647333464</v>
          </cell>
          <cell r="I35">
            <v>1084763.5940278196</v>
          </cell>
        </row>
        <row r="36">
          <cell r="A36">
            <v>38384</v>
          </cell>
          <cell r="B36">
            <v>64692127.258524001</v>
          </cell>
          <cell r="C36">
            <v>670894.06231784599</v>
          </cell>
          <cell r="D36">
            <v>70949.351841353156</v>
          </cell>
          <cell r="E36">
            <v>599944.71047649288</v>
          </cell>
          <cell r="F36">
            <v>64092182.548047505</v>
          </cell>
          <cell r="G36">
            <v>-28982.810227192764</v>
          </cell>
          <cell r="H36">
            <v>641911.25209065317</v>
          </cell>
          <cell r="I36">
            <v>1085215.1627844584</v>
          </cell>
        </row>
        <row r="37">
          <cell r="A37">
            <v>38412</v>
          </cell>
          <cell r="B37">
            <v>64092182.548047505</v>
          </cell>
          <cell r="C37">
            <v>670894.06231784599</v>
          </cell>
          <cell r="D37">
            <v>70294.76910275362</v>
          </cell>
          <cell r="E37">
            <v>600599.29321509239</v>
          </cell>
          <cell r="F37">
            <v>63491583.254832409</v>
          </cell>
          <cell r="G37">
            <v>-28715.413178474853</v>
          </cell>
          <cell r="H37">
            <v>642178.64913937112</v>
          </cell>
          <cell r="I37">
            <v>1085667.2242350208</v>
          </cell>
        </row>
        <row r="38">
          <cell r="A38">
            <v>38443</v>
          </cell>
          <cell r="B38">
            <v>63491583.254832409</v>
          </cell>
          <cell r="C38">
            <v>670894.06231784599</v>
          </cell>
          <cell r="D38">
            <v>69639.4721674053</v>
          </cell>
          <cell r="E38">
            <v>601254.59015044069</v>
          </cell>
          <cell r="F38">
            <v>62890328.664681971</v>
          </cell>
          <cell r="G38">
            <v>-28447.724380385062</v>
          </cell>
          <cell r="H38">
            <v>642446.33793746098</v>
          </cell>
          <cell r="I38">
            <v>1086119.7789170716</v>
          </cell>
        </row>
        <row r="39">
          <cell r="A39">
            <v>38473</v>
          </cell>
          <cell r="B39">
            <v>62890328.664681971</v>
          </cell>
          <cell r="C39">
            <v>670894.06231784599</v>
          </cell>
          <cell r="D39">
            <v>68983.460256068283</v>
          </cell>
          <cell r="E39">
            <v>601910.60206177772</v>
          </cell>
          <cell r="F39">
            <v>62288418.062620193</v>
          </cell>
          <cell r="G39">
            <v>-28179.743514603892</v>
          </cell>
          <cell r="H39">
            <v>642714.31880324206</v>
          </cell>
          <cell r="I39">
            <v>1086572.8273687612</v>
          </cell>
        </row>
        <row r="40">
          <cell r="A40">
            <v>38504</v>
          </cell>
          <cell r="B40">
            <v>62288418.062620193</v>
          </cell>
          <cell r="C40">
            <v>670894.06231784599</v>
          </cell>
          <cell r="D40">
            <v>68326.732588652434</v>
          </cell>
          <cell r="E40">
            <v>602567.32972919359</v>
          </cell>
          <cell r="F40">
            <v>61685850.732891001</v>
          </cell>
          <cell r="G40">
            <v>-27911.470262464518</v>
          </cell>
          <cell r="H40">
            <v>642982.59205538151</v>
          </cell>
          <cell r="I40">
            <v>1087026.3701288281</v>
          </cell>
        </row>
        <row r="41">
          <cell r="A41">
            <v>38534</v>
          </cell>
          <cell r="B41">
            <v>61685850.732891001</v>
          </cell>
          <cell r="C41">
            <v>670894.06231784599</v>
          </cell>
          <cell r="D41">
            <v>67669.288384216532</v>
          </cell>
          <cell r="E41">
            <v>603224.77393362951</v>
          </cell>
          <cell r="F41">
            <v>61082625.958957374</v>
          </cell>
          <cell r="G41">
            <v>-27642.904304952452</v>
          </cell>
          <cell r="H41">
            <v>643251.15801289352</v>
          </cell>
          <cell r="I41">
            <v>1087480.4077365978</v>
          </cell>
        </row>
        <row r="42">
          <cell r="A42">
            <v>38565</v>
          </cell>
          <cell r="B42">
            <v>61082625.958957374</v>
          </cell>
          <cell r="C42">
            <v>670894.06231784599</v>
          </cell>
          <cell r="D42">
            <v>67011.126860967241</v>
          </cell>
          <cell r="E42">
            <v>603882.93545687874</v>
          </cell>
          <cell r="F42">
            <v>60478743.023500495</v>
          </cell>
          <cell r="G42">
            <v>-27374.045322705115</v>
          </cell>
          <cell r="H42">
            <v>643520.01699514093</v>
          </cell>
          <cell r="I42">
            <v>1087934.9407319853</v>
          </cell>
        </row>
        <row r="43">
          <cell r="A43">
            <v>38596</v>
          </cell>
          <cell r="B43">
            <v>60478743.023500495</v>
          </cell>
          <cell r="C43">
            <v>670894.06231784599</v>
          </cell>
          <cell r="D43">
            <v>66352.247236258263</v>
          </cell>
          <cell r="E43">
            <v>604541.81508158776</v>
          </cell>
          <cell r="F43">
            <v>59874201.208418906</v>
          </cell>
          <cell r="G43">
            <v>-27104.892996011498</v>
          </cell>
          <cell r="H43">
            <v>643789.16932183446</v>
          </cell>
          <cell r="I43">
            <v>1088389.9696554935</v>
          </cell>
        </row>
        <row r="44">
          <cell r="A44">
            <v>38626</v>
          </cell>
          <cell r="B44">
            <v>59874201.208418906</v>
          </cell>
          <cell r="C44">
            <v>670894.06231784599</v>
          </cell>
          <cell r="D44">
            <v>65692.648726589352</v>
          </cell>
          <cell r="E44">
            <v>605201.4135912566</v>
          </cell>
          <cell r="F44">
            <v>59268999.794827648</v>
          </cell>
          <cell r="G44">
            <v>-26835.447004811747</v>
          </cell>
          <cell r="H44">
            <v>644058.61531303427</v>
          </cell>
          <cell r="I44">
            <v>1088845.4950482158</v>
          </cell>
        </row>
        <row r="45">
          <cell r="A45">
            <v>38657</v>
          </cell>
          <cell r="B45">
            <v>59268999.794827648</v>
          </cell>
          <cell r="C45">
            <v>670894.06231784599</v>
          </cell>
          <cell r="D45">
            <v>65032.330547605416</v>
          </cell>
          <cell r="E45">
            <v>605861.73177024059</v>
          </cell>
          <cell r="F45">
            <v>58663138.063057408</v>
          </cell>
          <cell r="G45">
            <v>-26565.707028696812</v>
          </cell>
          <cell r="H45">
            <v>644328.35528914921</v>
          </cell>
          <cell r="I45">
            <v>1089301.5174518358</v>
          </cell>
        </row>
        <row r="46">
          <cell r="A46">
            <v>38687</v>
          </cell>
          <cell r="B46">
            <v>58663138.063057408</v>
          </cell>
          <cell r="C46">
            <v>670894.06231784599</v>
          </cell>
          <cell r="D46">
            <v>64371.2919140956</v>
          </cell>
          <cell r="E46">
            <v>606522.77040375036</v>
          </cell>
          <cell r="F46">
            <v>58056615.292653657</v>
          </cell>
          <cell r="G46">
            <v>-26295.672746908051</v>
          </cell>
          <cell r="H46">
            <v>644598.38957093796</v>
          </cell>
          <cell r="I46">
            <v>1089758.0374086278</v>
          </cell>
        </row>
        <row r="47">
          <cell r="A47">
            <v>38718</v>
          </cell>
          <cell r="B47">
            <v>58056615.292653657</v>
          </cell>
          <cell r="C47">
            <v>670894.06231784599</v>
          </cell>
          <cell r="D47">
            <v>63709.5320399923</v>
          </cell>
          <cell r="E47">
            <v>607184.53027785372</v>
          </cell>
          <cell r="F47">
            <v>57449430.762375802</v>
          </cell>
          <cell r="G47">
            <v>-26025.343838336852</v>
          </cell>
          <cell r="H47">
            <v>644868.71847950912</v>
          </cell>
          <cell r="I47">
            <v>1090215.0554614582</v>
          </cell>
        </row>
        <row r="48">
          <cell r="A48">
            <v>38749</v>
          </cell>
          <cell r="B48">
            <v>57449430.762375802</v>
          </cell>
          <cell r="C48">
            <v>670894.06231784599</v>
          </cell>
          <cell r="D48">
            <v>63047.05013837025</v>
          </cell>
          <cell r="E48">
            <v>607847.01217947574</v>
          </cell>
          <cell r="F48">
            <v>56841583.750196323</v>
          </cell>
          <cell r="G48">
            <v>-25754.719981524246</v>
          </cell>
          <cell r="H48">
            <v>645139.34233632172</v>
          </cell>
          <cell r="I48">
            <v>1090672.5721537855</v>
          </cell>
        </row>
        <row r="49">
          <cell r="A49">
            <v>38777</v>
          </cell>
          <cell r="B49">
            <v>56841583.750196323</v>
          </cell>
          <cell r="C49">
            <v>670894.06231784599</v>
          </cell>
          <cell r="D49">
            <v>62383.845421445621</v>
          </cell>
          <cell r="E49">
            <v>608510.21689640032</v>
          </cell>
          <cell r="F49">
            <v>56233073.533299923</v>
          </cell>
          <cell r="G49">
            <v>-25483.800854660534</v>
          </cell>
          <cell r="H49">
            <v>645410.26146318542</v>
          </cell>
          <cell r="I49">
            <v>1091130.5880296614</v>
          </cell>
        </row>
        <row r="50">
          <cell r="A50">
            <v>38808</v>
          </cell>
          <cell r="B50">
            <v>56233073.533299923</v>
          </cell>
          <cell r="C50">
            <v>670894.06231784599</v>
          </cell>
          <cell r="D50">
            <v>61719.91710057504</v>
          </cell>
          <cell r="E50">
            <v>609174.14521727094</v>
          </cell>
          <cell r="F50">
            <v>55623899.388082653</v>
          </cell>
          <cell r="G50">
            <v>-25212.586135584901</v>
          </cell>
          <cell r="H50">
            <v>645681.47618226113</v>
          </cell>
          <cell r="I50">
            <v>1091589.1036337307</v>
          </cell>
        </row>
        <row r="51">
          <cell r="A51">
            <v>38838</v>
          </cell>
          <cell r="B51">
            <v>55623899.388082653</v>
          </cell>
          <cell r="C51">
            <v>670894.06231784599</v>
          </cell>
          <cell r="D51">
            <v>61055.264386254661</v>
          </cell>
          <cell r="E51">
            <v>609838.79793159128</v>
          </cell>
          <cell r="F51">
            <v>55014060.590151064</v>
          </cell>
          <cell r="G51">
            <v>-24941.075501785028</v>
          </cell>
          <cell r="H51">
            <v>645952.98681606096</v>
          </cell>
          <cell r="I51">
            <v>1092048.1195112327</v>
          </cell>
        </row>
        <row r="52">
          <cell r="A52">
            <v>38869</v>
          </cell>
          <cell r="B52">
            <v>55014060.590151064</v>
          </cell>
          <cell r="C52">
            <v>670894.06231784599</v>
          </cell>
          <cell r="D52">
            <v>60389.886488119249</v>
          </cell>
          <cell r="E52">
            <v>610504.17582972674</v>
          </cell>
          <cell r="F52">
            <v>54403556.414321341</v>
          </cell>
          <cell r="G52">
            <v>-24669.268630396713</v>
          </cell>
          <cell r="H52">
            <v>646224.7936874493</v>
          </cell>
          <cell r="I52">
            <v>1092507.6362080018</v>
          </cell>
        </row>
        <row r="53">
          <cell r="A53">
            <v>38899</v>
          </cell>
          <cell r="B53">
            <v>54403556.414321341</v>
          </cell>
          <cell r="C53">
            <v>670894.06231784599</v>
          </cell>
          <cell r="D53">
            <v>59723.782614941192</v>
          </cell>
          <cell r="E53">
            <v>611170.27970290475</v>
          </cell>
          <cell r="F53">
            <v>53792386.134618439</v>
          </cell>
          <cell r="G53">
            <v>-24397.165198203475</v>
          </cell>
          <cell r="H53">
            <v>646496.89711964247</v>
          </cell>
          <cell r="I53">
            <v>1092967.6542704676</v>
          </cell>
        </row>
        <row r="54">
          <cell r="A54">
            <v>38930</v>
          </cell>
          <cell r="B54">
            <v>53792386.134618439</v>
          </cell>
          <cell r="C54">
            <v>670894.06231784599</v>
          </cell>
          <cell r="D54">
            <v>59056.951974629636</v>
          </cell>
          <cell r="E54">
            <v>611837.11034321634</v>
          </cell>
          <cell r="F54">
            <v>53180549.024275221</v>
          </cell>
          <cell r="G54">
            <v>-24124.764881636205</v>
          </cell>
          <cell r="H54">
            <v>646769.29743620974</v>
          </cell>
          <cell r="I54">
            <v>1093428.1742456562</v>
          </cell>
        </row>
        <row r="55">
          <cell r="A55">
            <v>38961</v>
          </cell>
          <cell r="B55">
            <v>53180549.024275221</v>
          </cell>
          <cell r="C55">
            <v>670894.06231784599</v>
          </cell>
          <cell r="D55">
            <v>58389.393774229466</v>
          </cell>
          <cell r="E55">
            <v>612504.66854361654</v>
          </cell>
          <cell r="F55">
            <v>52568044.355731606</v>
          </cell>
          <cell r="G55">
            <v>-23852.067356772735</v>
          </cell>
          <cell r="H55">
            <v>647041.99496107327</v>
          </cell>
          <cell r="I55">
            <v>1093889.1966811905</v>
          </cell>
        </row>
        <row r="56">
          <cell r="A56">
            <v>38991</v>
          </cell>
          <cell r="B56">
            <v>52568044.355731606</v>
          </cell>
          <cell r="C56">
            <v>670894.06231784599</v>
          </cell>
          <cell r="D56">
            <v>57721.107219920392</v>
          </cell>
          <cell r="E56">
            <v>613172.95509792562</v>
          </cell>
          <cell r="F56">
            <v>51954871.400633678</v>
          </cell>
          <cell r="G56">
            <v>-23579.07229933748</v>
          </cell>
          <cell r="H56">
            <v>647314.99001850851</v>
          </cell>
          <cell r="I56">
            <v>1094350.7221252907</v>
          </cell>
        </row>
        <row r="57">
          <cell r="A57">
            <v>39022</v>
          </cell>
          <cell r="B57">
            <v>51954871.400633678</v>
          </cell>
          <cell r="C57">
            <v>670894.06231784599</v>
          </cell>
          <cell r="D57">
            <v>57052.091517016059</v>
          </cell>
          <cell r="E57">
            <v>613841.97080082993</v>
          </cell>
          <cell r="F57">
            <v>51341029.429832846</v>
          </cell>
          <cell r="G57">
            <v>-23305.779384701058</v>
          </cell>
          <cell r="H57">
            <v>647588.28293314495</v>
          </cell>
          <cell r="I57">
            <v>1094812.7511267748</v>
          </cell>
        </row>
        <row r="58">
          <cell r="A58">
            <v>39052</v>
          </cell>
          <cell r="B58">
            <v>51341029.429832846</v>
          </cell>
          <cell r="C58">
            <v>670894.06231784599</v>
          </cell>
          <cell r="D58">
            <v>56382.345869962985</v>
          </cell>
          <cell r="E58">
            <v>614511.71644788305</v>
          </cell>
          <cell r="F58">
            <v>50726517.713384964</v>
          </cell>
          <cell r="G58">
            <v>-23032.188287879879</v>
          </cell>
          <cell r="H58">
            <v>647861.87402996607</v>
          </cell>
          <cell r="I58">
            <v>1095275.2842350607</v>
          </cell>
        </row>
        <row r="59">
          <cell r="A59">
            <v>39083</v>
          </cell>
          <cell r="B59">
            <v>50726517.713384964</v>
          </cell>
          <cell r="C59">
            <v>670894.06231784599</v>
          </cell>
          <cell r="D59">
            <v>55711.869482339724</v>
          </cell>
          <cell r="E59">
            <v>615182.19283550628</v>
          </cell>
          <cell r="F59">
            <v>50111335.520549454</v>
          </cell>
          <cell r="G59">
            <v>-22758.298683535777</v>
          </cell>
          <cell r="H59">
            <v>648135.76363431022</v>
          </cell>
          <cell r="I59">
            <v>1095738.322000165</v>
          </cell>
        </row>
        <row r="60">
          <cell r="A60">
            <v>39114</v>
          </cell>
          <cell r="B60">
            <v>50111335.520549454</v>
          </cell>
          <cell r="C60">
            <v>670894.06231784599</v>
          </cell>
          <cell r="D60">
            <v>55040.661556855877</v>
          </cell>
          <cell r="E60">
            <v>615853.4007609901</v>
          </cell>
          <cell r="F60">
            <v>49495482.11978846</v>
          </cell>
          <cell r="G60">
            <v>-22484.110245975626</v>
          </cell>
          <cell r="H60">
            <v>648409.95207187033</v>
          </cell>
          <cell r="I60">
            <v>1096201.8649727041</v>
          </cell>
        </row>
        <row r="61">
          <cell r="A61">
            <v>39142</v>
          </cell>
          <cell r="B61">
            <v>49495482.11978846</v>
          </cell>
          <cell r="C61">
            <v>670894.06231784599</v>
          </cell>
          <cell r="D61">
            <v>54368.721295351119</v>
          </cell>
          <cell r="E61">
            <v>616525.34102249483</v>
          </cell>
          <cell r="F61">
            <v>48878956.778765969</v>
          </cell>
          <cell r="G61">
            <v>-22209.62264915093</v>
          </cell>
          <cell r="H61">
            <v>648684.43966869509</v>
          </cell>
          <cell r="I61">
            <v>1096665.9137038961</v>
          </cell>
        </row>
        <row r="62">
          <cell r="A62">
            <v>39173</v>
          </cell>
          <cell r="B62">
            <v>48878956.778765969</v>
          </cell>
          <cell r="C62">
            <v>670894.06231784599</v>
          </cell>
          <cell r="D62">
            <v>53696.047898794299</v>
          </cell>
          <cell r="E62">
            <v>617198.0144190517</v>
          </cell>
          <cell r="F62">
            <v>48261758.76434692</v>
          </cell>
          <cell r="G62">
            <v>-21934.835566657468</v>
          </cell>
          <cell r="H62">
            <v>648959.22675118851</v>
          </cell>
          <cell r="I62">
            <v>1097130.4687455595</v>
          </cell>
        </row>
        <row r="63">
          <cell r="A63">
            <v>39203</v>
          </cell>
          <cell r="B63">
            <v>48261758.76434692</v>
          </cell>
          <cell r="C63">
            <v>670894.06231784599</v>
          </cell>
          <cell r="D63">
            <v>53022.640567282455</v>
          </cell>
          <cell r="E63">
            <v>617871.42175056355</v>
          </cell>
          <cell r="F63">
            <v>47643887.34259636</v>
          </cell>
          <cell r="G63">
            <v>-21659.74867173488</v>
          </cell>
          <cell r="H63">
            <v>649234.31364611117</v>
          </cell>
          <cell r="I63">
            <v>1097595.5306501156</v>
          </cell>
        </row>
        <row r="64">
          <cell r="A64">
            <v>39234</v>
          </cell>
          <cell r="B64">
            <v>47643887.34259636</v>
          </cell>
          <cell r="C64">
            <v>670894.06231784599</v>
          </cell>
          <cell r="D64">
            <v>52348.498500039881</v>
          </cell>
          <cell r="E64">
            <v>618545.56381780608</v>
          </cell>
          <cell r="F64">
            <v>47025341.778778553</v>
          </cell>
          <cell r="G64">
            <v>-21384.361637266291</v>
          </cell>
          <cell r="H64">
            <v>649509.70068057976</v>
          </cell>
          <cell r="I64">
            <v>1098061.0999705882</v>
          </cell>
        </row>
        <row r="65">
          <cell r="A65">
            <v>39264</v>
          </cell>
          <cell r="B65">
            <v>47025341.778778553</v>
          </cell>
          <cell r="C65">
            <v>670894.06231784599</v>
          </cell>
          <cell r="D65">
            <v>51673.620895417138</v>
          </cell>
          <cell r="E65">
            <v>619220.44142242882</v>
          </cell>
          <cell r="F65">
            <v>46406121.337356128</v>
          </cell>
          <cell r="G65">
            <v>-21108.674135777899</v>
          </cell>
          <cell r="H65">
            <v>649785.38818206813</v>
          </cell>
          <cell r="I65">
            <v>1098527.1772606045</v>
          </cell>
        </row>
        <row r="66">
          <cell r="A66">
            <v>39295</v>
          </cell>
          <cell r="B66">
            <v>46406121.337356128</v>
          </cell>
          <cell r="C66">
            <v>670894.06231784599</v>
          </cell>
          <cell r="D66">
            <v>50998.00695089018</v>
          </cell>
          <cell r="E66">
            <v>619896.05536695581</v>
          </cell>
          <cell r="F66">
            <v>45786225.281989172</v>
          </cell>
          <cell r="G66">
            <v>-20832.685839438636</v>
          </cell>
          <cell r="H66">
            <v>650061.3764784073</v>
          </cell>
          <cell r="I66">
            <v>1098993.7630743955</v>
          </cell>
        </row>
        <row r="67">
          <cell r="A67">
            <v>39326</v>
          </cell>
          <cell r="B67">
            <v>45786225.281989172</v>
          </cell>
          <cell r="C67">
            <v>670894.06231784599</v>
          </cell>
          <cell r="D67">
            <v>50321.655863059321</v>
          </cell>
          <cell r="E67">
            <v>620572.40645478666</v>
          </cell>
          <cell r="F67">
            <v>45165652.875534385</v>
          </cell>
          <cell r="G67">
            <v>-20556.396420059733</v>
          </cell>
          <cell r="H67">
            <v>650337.66589778627</v>
          </cell>
          <cell r="I67">
            <v>1099460.8579667974</v>
          </cell>
        </row>
        <row r="68">
          <cell r="A68">
            <v>39356</v>
          </cell>
          <cell r="B68">
            <v>45165652.875534385</v>
          </cell>
          <cell r="C68">
            <v>670894.06231784599</v>
          </cell>
          <cell r="D68">
            <v>49644.566827648283</v>
          </cell>
          <cell r="E68">
            <v>621249.49549019767</v>
          </cell>
          <cell r="F68">
            <v>44544403.380044185</v>
          </cell>
          <cell r="G68">
            <v>-20279.805549094322</v>
          </cell>
          <cell r="H68">
            <v>650614.25676875166</v>
          </cell>
          <cell r="I68">
            <v>1099928.4624932515</v>
          </cell>
        </row>
        <row r="69">
          <cell r="A69">
            <v>39387</v>
          </cell>
          <cell r="B69">
            <v>44544403.380044185</v>
          </cell>
          <cell r="C69">
            <v>670894.06231784599</v>
          </cell>
          <cell r="D69">
            <v>48966.739039503314</v>
          </cell>
          <cell r="E69">
            <v>621927.32327834272</v>
          </cell>
          <cell r="F69">
            <v>43922476.056765839</v>
          </cell>
          <cell r="G69">
            <v>-20002.912897637103</v>
          </cell>
          <cell r="H69">
            <v>650891.14942020888</v>
          </cell>
          <cell r="I69">
            <v>1100396.5772098051</v>
          </cell>
        </row>
        <row r="70">
          <cell r="A70">
            <v>39417</v>
          </cell>
          <cell r="B70">
            <v>43922476.056765839</v>
          </cell>
          <cell r="C70">
            <v>670894.06231784599</v>
          </cell>
          <cell r="D70">
            <v>48288.171692592143</v>
          </cell>
          <cell r="E70">
            <v>622605.8906252539</v>
          </cell>
          <cell r="F70">
            <v>43299870.166140586</v>
          </cell>
          <cell r="G70">
            <v>-19725.71813642389</v>
          </cell>
          <cell r="H70">
            <v>651168.34418142214</v>
          </cell>
          <cell r="I70">
            <v>1100865.2026731123</v>
          </cell>
        </row>
        <row r="71">
          <cell r="A71">
            <v>39448</v>
          </cell>
          <cell r="B71">
            <v>43299870.166140586</v>
          </cell>
          <cell r="C71">
            <v>670894.06231784599</v>
          </cell>
          <cell r="D71">
            <v>47608.863980003094</v>
          </cell>
          <cell r="E71">
            <v>623285.19833784294</v>
          </cell>
          <cell r="F71">
            <v>42676584.967802741</v>
          </cell>
          <cell r="G71">
            <v>-19448.220935831261</v>
          </cell>
          <cell r="H71">
            <v>651445.84138201468</v>
          </cell>
          <cell r="I71">
            <v>1101334.339440434</v>
          </cell>
        </row>
        <row r="72">
          <cell r="A72">
            <v>39479</v>
          </cell>
          <cell r="B72">
            <v>42676584.967802741</v>
          </cell>
          <cell r="C72">
            <v>670894.06231784599</v>
          </cell>
          <cell r="D72">
            <v>46928.815093944067</v>
          </cell>
          <cell r="E72">
            <v>623965.24722390191</v>
          </cell>
          <cell r="F72">
            <v>42052619.720578842</v>
          </cell>
          <cell r="G72">
            <v>-19170.42096587615</v>
          </cell>
          <cell r="H72">
            <v>651723.6413519698</v>
          </cell>
          <cell r="I72">
            <v>1101803.9880696402</v>
          </cell>
        </row>
        <row r="73">
          <cell r="A73">
            <v>39508</v>
          </cell>
          <cell r="B73">
            <v>42052619.720578842</v>
          </cell>
          <cell r="C73">
            <v>670894.06231784599</v>
          </cell>
          <cell r="D73">
            <v>46248.024225741618</v>
          </cell>
          <cell r="E73">
            <v>624646.03809210437</v>
          </cell>
          <cell r="F73">
            <v>41427973.682486735</v>
          </cell>
          <cell r="G73">
            <v>-18892.317896215449</v>
          </cell>
          <cell r="H73">
            <v>652001.74442163052</v>
          </cell>
          <cell r="I73">
            <v>1102274.1491192086</v>
          </cell>
        </row>
        <row r="74">
          <cell r="A74">
            <v>39539</v>
          </cell>
          <cell r="B74">
            <v>41427973.682486735</v>
          </cell>
          <cell r="C74">
            <v>670894.06231784599</v>
          </cell>
          <cell r="D74">
            <v>45566.490565839966</v>
          </cell>
          <cell r="E74">
            <v>625327.57175200607</v>
          </cell>
          <cell r="F74">
            <v>40802646.110734731</v>
          </cell>
          <cell r="G74">
            <v>-18613.911396145624</v>
          </cell>
          <cell r="H74">
            <v>652280.15092170041</v>
          </cell>
          <cell r="I74">
            <v>1102744.8231482268</v>
          </cell>
        </row>
        <row r="75">
          <cell r="A75">
            <v>39569</v>
          </cell>
          <cell r="B75">
            <v>40802646.110734731</v>
          </cell>
          <cell r="C75">
            <v>670894.06231784599</v>
          </cell>
          <cell r="D75">
            <v>44884.213303800061</v>
          </cell>
          <cell r="E75">
            <v>626009.8490140459</v>
          </cell>
          <cell r="F75">
            <v>40176636.261720687</v>
          </cell>
          <cell r="G75">
            <v>-18335.201134602325</v>
          </cell>
          <cell r="H75">
            <v>652558.86118324369</v>
          </cell>
          <cell r="I75">
            <v>1103216.010716392</v>
          </cell>
        </row>
        <row r="76">
          <cell r="A76">
            <v>39600</v>
          </cell>
          <cell r="B76">
            <v>40176636.261720687</v>
          </cell>
          <cell r="C76">
            <v>670894.06231784599</v>
          </cell>
          <cell r="D76">
            <v>44201.191628298584</v>
          </cell>
          <cell r="E76">
            <v>626692.87068954739</v>
          </cell>
          <cell r="F76">
            <v>39549943.391031139</v>
          </cell>
          <cell r="G76">
            <v>-18056.186780159969</v>
          </cell>
          <cell r="H76">
            <v>652837.87553768605</v>
          </cell>
          <cell r="I76">
            <v>1103687.7123840121</v>
          </cell>
        </row>
        <row r="77">
          <cell r="A77">
            <v>39630</v>
          </cell>
          <cell r="B77">
            <v>39549943.391031139</v>
          </cell>
          <cell r="C77">
            <v>670894.06231784599</v>
          </cell>
          <cell r="D77">
            <v>43517.424727127051</v>
          </cell>
          <cell r="E77">
            <v>627376.63759071892</v>
          </cell>
          <cell r="F77">
            <v>38922566.753440417</v>
          </cell>
          <cell r="G77">
            <v>-17776.868001031398</v>
          </cell>
          <cell r="H77">
            <v>653117.19431681465</v>
          </cell>
          <cell r="I77">
            <v>1104159.9287120069</v>
          </cell>
        </row>
        <row r="78">
          <cell r="A78">
            <v>39661</v>
          </cell>
          <cell r="B78">
            <v>38922566.753440417</v>
          </cell>
          <cell r="C78">
            <v>670894.06231784599</v>
          </cell>
          <cell r="D78">
            <v>42832.911787190729</v>
          </cell>
          <cell r="E78">
            <v>628061.15053065529</v>
          </cell>
          <cell r="F78">
            <v>38294505.602909759</v>
          </cell>
          <cell r="G78">
            <v>-17497.244465067412</v>
          </cell>
          <cell r="H78">
            <v>653396.81785277859</v>
          </cell>
          <cell r="I78">
            <v>1104632.6602619076</v>
          </cell>
        </row>
        <row r="79">
          <cell r="A79">
            <v>39692</v>
          </cell>
          <cell r="B79">
            <v>38294505.602909759</v>
          </cell>
          <cell r="C79">
            <v>670894.06231784599</v>
          </cell>
          <cell r="D79">
            <v>42147.651994507811</v>
          </cell>
          <cell r="E79">
            <v>628746.41032333823</v>
          </cell>
          <cell r="F79">
            <v>37665759.192586422</v>
          </cell>
          <cell r="G79">
            <v>-17217.31583975644</v>
          </cell>
          <cell r="H79">
            <v>653676.7464780896</v>
          </cell>
          <cell r="I79">
            <v>1105105.9075958584</v>
          </cell>
        </row>
        <row r="80">
          <cell r="A80">
            <v>39722</v>
          </cell>
          <cell r="B80">
            <v>37665759.192586422</v>
          </cell>
          <cell r="C80">
            <v>670894.06231784599</v>
          </cell>
          <cell r="D80">
            <v>41461.644534208339</v>
          </cell>
          <cell r="E80">
            <v>629432.41778363765</v>
          </cell>
          <cell r="F80">
            <v>37036326.774802782</v>
          </cell>
          <cell r="G80">
            <v>-16937.081792224104</v>
          </cell>
          <cell r="H80">
            <v>653956.98052562191</v>
          </cell>
          <cell r="I80">
            <v>1105579.6712766164</v>
          </cell>
        </row>
        <row r="81">
          <cell r="A81">
            <v>39753</v>
          </cell>
          <cell r="B81">
            <v>37036326.774802782</v>
          </cell>
          <cell r="C81">
            <v>670894.06231784599</v>
          </cell>
          <cell r="D81">
            <v>40774.888590533272</v>
          </cell>
          <cell r="E81">
            <v>630119.17372731271</v>
          </cell>
          <cell r="F81">
            <v>36406207.60107547</v>
          </cell>
          <cell r="G81">
            <v>-16656.541989232839</v>
          </cell>
          <cell r="H81">
            <v>654237.52032861311</v>
          </cell>
          <cell r="I81">
            <v>1106053.9518675534</v>
          </cell>
        </row>
        <row r="82">
          <cell r="A82">
            <v>39783</v>
          </cell>
          <cell r="B82">
            <v>36406207.60107547</v>
          </cell>
          <cell r="C82">
            <v>670894.06231784599</v>
          </cell>
          <cell r="D82">
            <v>40087.383346833543</v>
          </cell>
          <cell r="E82">
            <v>630806.67897101247</v>
          </cell>
          <cell r="F82">
            <v>35775400.922104456</v>
          </cell>
          <cell r="G82">
            <v>-16375.696097181501</v>
          </cell>
          <cell r="H82">
            <v>654518.36622066447</v>
          </cell>
          <cell r="I82">
            <v>1106528.7499326554</v>
          </cell>
        </row>
        <row r="83">
          <cell r="A83">
            <v>39814</v>
          </cell>
          <cell r="B83">
            <v>35775400.922104456</v>
          </cell>
          <cell r="C83">
            <v>670894.06231784599</v>
          </cell>
          <cell r="D83">
            <v>39399.127985569045</v>
          </cell>
          <cell r="E83">
            <v>631494.93433227693</v>
          </cell>
          <cell r="F83">
            <v>35143905.987772182</v>
          </cell>
          <cell r="G83">
            <v>-16094.543782104955</v>
          </cell>
          <cell r="H83">
            <v>654799.51853574102</v>
          </cell>
          <cell r="I83">
            <v>1107004.0660365238</v>
          </cell>
        </row>
        <row r="84">
          <cell r="A84">
            <v>39845</v>
          </cell>
          <cell r="B84">
            <v>35143905.987772182</v>
          </cell>
          <cell r="C84">
            <v>670894.06231784599</v>
          </cell>
          <cell r="D84">
            <v>38710.12168830767</v>
          </cell>
          <cell r="E84">
            <v>632183.94062953838</v>
          </cell>
          <cell r="F84">
            <v>34511722.04714264</v>
          </cell>
          <cell r="G84">
            <v>-15813.084709673682</v>
          </cell>
          <cell r="H84">
            <v>655080.97760817234</v>
          </cell>
          <cell r="I84">
            <v>1107479.9007443762</v>
          </cell>
        </row>
        <row r="85">
          <cell r="A85">
            <v>39873</v>
          </cell>
          <cell r="B85">
            <v>34511722.04714264</v>
          </cell>
          <cell r="C85">
            <v>670894.06231784599</v>
          </cell>
          <cell r="D85">
            <v>38020.363635724345</v>
          </cell>
          <cell r="E85">
            <v>632873.6986821217</v>
          </cell>
          <cell r="F85">
            <v>33878848.348460518</v>
          </cell>
          <cell r="G85">
            <v>-15531.318545193393</v>
          </cell>
          <cell r="H85">
            <v>655362.74377265258</v>
          </cell>
          <cell r="I85">
            <v>1107956.2546220466</v>
          </cell>
        </row>
        <row r="86">
          <cell r="A86">
            <v>39904</v>
          </cell>
          <cell r="B86">
            <v>33878848.348460518</v>
          </cell>
          <cell r="C86">
            <v>670894.06231784599</v>
          </cell>
          <cell r="D86">
            <v>37329.853007600053</v>
          </cell>
          <cell r="E86">
            <v>633564.20931024593</v>
          </cell>
          <cell r="F86">
            <v>33245284.139150273</v>
          </cell>
          <cell r="G86">
            <v>-15249.244953604621</v>
          </cell>
          <cell r="H86">
            <v>655644.81736424135</v>
          </cell>
          <cell r="I86">
            <v>1108433.1282359865</v>
          </cell>
        </row>
        <row r="87">
          <cell r="A87">
            <v>39934</v>
          </cell>
          <cell r="B87">
            <v>33245284.139150273</v>
          </cell>
          <cell r="C87">
            <v>670894.06231784599</v>
          </cell>
          <cell r="D87">
            <v>36638.588982820889</v>
          </cell>
          <cell r="E87">
            <v>634255.47333502513</v>
          </cell>
          <cell r="F87">
            <v>32611028.665815249</v>
          </cell>
          <cell r="G87">
            <v>-14966.863599482333</v>
          </cell>
          <cell r="H87">
            <v>655927.19871836365</v>
          </cell>
          <cell r="I87">
            <v>1108910.5221532655</v>
          </cell>
        </row>
        <row r="88">
          <cell r="A88">
            <v>39965</v>
          </cell>
          <cell r="B88">
            <v>32611028.665815249</v>
          </cell>
          <cell r="C88">
            <v>670894.06231784599</v>
          </cell>
          <cell r="D88">
            <v>35946.570739377021</v>
          </cell>
          <cell r="E88">
            <v>634947.49157846894</v>
          </cell>
          <cell r="F88">
            <v>31976081.174236782</v>
          </cell>
          <cell r="G88">
            <v>-14684.174147035512</v>
          </cell>
          <cell r="H88">
            <v>656209.88817081053</v>
          </cell>
          <cell r="I88">
            <v>1109388.4369415725</v>
          </cell>
        </row>
        <row r="89">
          <cell r="A89">
            <v>39995</v>
          </cell>
          <cell r="B89">
            <v>31976081.174236782</v>
          </cell>
          <cell r="C89">
            <v>670894.06231784599</v>
          </cell>
          <cell r="D89">
            <v>35253.797454361738</v>
          </cell>
          <cell r="E89">
            <v>635640.26486348431</v>
          </cell>
          <cell r="F89">
            <v>31340440.909373298</v>
          </cell>
          <cell r="G89">
            <v>-14401.176260106769</v>
          </cell>
          <cell r="H89">
            <v>656492.88605773926</v>
          </cell>
          <cell r="I89">
            <v>1109866.873169214</v>
          </cell>
        </row>
        <row r="90">
          <cell r="A90">
            <v>40026</v>
          </cell>
          <cell r="B90">
            <v>31340440.909373298</v>
          </cell>
          <cell r="C90">
            <v>670894.06231784599</v>
          </cell>
          <cell r="D90">
            <v>34560.268303970508</v>
          </cell>
          <cell r="E90">
            <v>636333.79401387554</v>
          </cell>
          <cell r="F90">
            <v>30704107.115359422</v>
          </cell>
          <cell r="G90">
            <v>-14117.869602171952</v>
          </cell>
          <cell r="H90">
            <v>656776.19271567406</v>
          </cell>
          <cell r="I90">
            <v>1110345.8314051186</v>
          </cell>
        </row>
        <row r="91">
          <cell r="A91">
            <v>40057</v>
          </cell>
          <cell r="B91">
            <v>30704107.115359422</v>
          </cell>
          <cell r="C91">
            <v>670894.06231784599</v>
          </cell>
          <cell r="D91">
            <v>33865.982463499946</v>
          </cell>
          <cell r="E91">
            <v>637028.079854346</v>
          </cell>
          <cell r="F91">
            <v>30067079.035505075</v>
          </cell>
          <cell r="G91">
            <v>-13834.253836339727</v>
          </cell>
          <cell r="H91">
            <v>657059.8084815063</v>
          </cell>
          <cell r="I91">
            <v>1110825.3122188346</v>
          </cell>
        </row>
        <row r="92">
          <cell r="A92">
            <v>40087</v>
          </cell>
          <cell r="B92">
            <v>30067079.035505075</v>
          </cell>
          <cell r="C92">
            <v>670894.06231784599</v>
          </cell>
          <cell r="D92">
            <v>33170.939107346872</v>
          </cell>
          <cell r="E92">
            <v>637723.12321049906</v>
          </cell>
          <cell r="F92">
            <v>29429355.912294574</v>
          </cell>
          <cell r="G92">
            <v>-13550.328625351196</v>
          </cell>
          <cell r="H92">
            <v>657343.7336924948</v>
          </cell>
          <cell r="I92">
            <v>1111305.3161805319</v>
          </cell>
        </row>
        <row r="93">
          <cell r="A93">
            <v>40118</v>
          </cell>
          <cell r="B93">
            <v>29429355.912294574</v>
          </cell>
          <cell r="C93">
            <v>670894.06231784599</v>
          </cell>
          <cell r="D93">
            <v>32475.137409007315</v>
          </cell>
          <cell r="E93">
            <v>638418.9249088387</v>
          </cell>
          <cell r="F93">
            <v>28790936.987385735</v>
          </cell>
          <cell r="G93">
            <v>-13266.093631579488</v>
          </cell>
          <cell r="H93">
            <v>657627.96868626645</v>
          </cell>
          <cell r="I93">
            <v>1111785.8438610022</v>
          </cell>
        </row>
        <row r="94">
          <cell r="A94">
            <v>40148</v>
          </cell>
          <cell r="B94">
            <v>28790936.987385735</v>
          </cell>
          <cell r="C94">
            <v>670894.06231784599</v>
          </cell>
          <cell r="D94">
            <v>31778.576541075505</v>
          </cell>
          <cell r="E94">
            <v>639115.48577677051</v>
          </cell>
          <cell r="F94">
            <v>28151821.501608964</v>
          </cell>
          <cell r="G94">
            <v>-12981.548517029343</v>
          </cell>
          <cell r="H94">
            <v>657912.51380081661</v>
          </cell>
          <cell r="I94">
            <v>1112266.8958316606</v>
          </cell>
        </row>
        <row r="95">
          <cell r="A95">
            <v>40179</v>
          </cell>
          <cell r="B95">
            <v>28151821.501608964</v>
          </cell>
          <cell r="C95">
            <v>670894.06231784599</v>
          </cell>
          <cell r="D95">
            <v>31081.255675242945</v>
          </cell>
          <cell r="E95">
            <v>639812.80664260301</v>
          </cell>
          <cell r="F95">
            <v>27512008.694966361</v>
          </cell>
          <cell r="G95">
            <v>-12696.692943336742</v>
          </cell>
          <cell r="H95">
            <v>658197.3693745092</v>
          </cell>
          <cell r="I95">
            <v>1112748.4726645453</v>
          </cell>
        </row>
        <row r="96">
          <cell r="A96">
            <v>40210</v>
          </cell>
          <cell r="B96">
            <v>27512008.694966361</v>
          </cell>
          <cell r="C96">
            <v>670894.06231784599</v>
          </cell>
          <cell r="D96">
            <v>30383.173982297369</v>
          </cell>
          <cell r="E96">
            <v>640510.88833554857</v>
          </cell>
          <cell r="F96">
            <v>26871497.806630813</v>
          </cell>
          <cell r="G96">
            <v>-12411.526571768474</v>
          </cell>
          <cell r="H96">
            <v>658482.53574607754</v>
          </cell>
          <cell r="I96">
            <v>1113230.5749323186</v>
          </cell>
        </row>
        <row r="97">
          <cell r="A97">
            <v>40238</v>
          </cell>
          <cell r="B97">
            <v>26871497.806630813</v>
          </cell>
          <cell r="C97">
            <v>670894.06231784599</v>
          </cell>
          <cell r="D97">
            <v>29684.330632121793</v>
          </cell>
          <cell r="E97">
            <v>641209.73168572423</v>
          </cell>
          <cell r="F97">
            <v>26230288.074945088</v>
          </cell>
          <cell r="G97">
            <v>-12126.049063221752</v>
          </cell>
          <cell r="H97">
            <v>658768.01325462421</v>
          </cell>
          <cell r="I97">
            <v>1113713.2032082677</v>
          </cell>
        </row>
        <row r="98">
          <cell r="A98">
            <v>40269</v>
          </cell>
          <cell r="B98">
            <v>26230288.074945088</v>
          </cell>
          <cell r="C98">
            <v>670894.06231784599</v>
          </cell>
          <cell r="D98">
            <v>28984.724793693513</v>
          </cell>
          <cell r="E98">
            <v>641909.33752415248</v>
          </cell>
          <cell r="F98">
            <v>25588378.737420935</v>
          </cell>
          <cell r="G98">
            <v>-11840.260078223799</v>
          </cell>
          <cell r="H98">
            <v>659053.80223962222</v>
          </cell>
          <cell r="I98">
            <v>1114196.3580663053</v>
          </cell>
        </row>
        <row r="99">
          <cell r="A99">
            <v>40299</v>
          </cell>
          <cell r="B99">
            <v>25588378.737420935</v>
          </cell>
          <cell r="C99">
            <v>670894.06231784599</v>
          </cell>
          <cell r="D99">
            <v>28284.355635083124</v>
          </cell>
          <cell r="E99">
            <v>642609.70668276283</v>
          </cell>
          <cell r="F99">
            <v>24945769.030738171</v>
          </cell>
          <cell r="G99">
            <v>-11554.159276931456</v>
          </cell>
          <cell r="H99">
            <v>659339.90304091456</v>
          </cell>
          <cell r="I99">
            <v>1114680.0400809702</v>
          </cell>
        </row>
        <row r="100">
          <cell r="A100">
            <v>40330</v>
          </cell>
          <cell r="B100">
            <v>24945769.030738171</v>
          </cell>
          <cell r="C100">
            <v>670894.06231784599</v>
          </cell>
          <cell r="D100">
            <v>27583.222323453516</v>
          </cell>
          <cell r="E100">
            <v>643310.83999439247</v>
          </cell>
          <cell r="F100">
            <v>24302458.190743778</v>
          </cell>
          <cell r="G100">
            <v>-11267.74631913076</v>
          </cell>
          <cell r="H100">
            <v>659626.31599871523</v>
          </cell>
          <cell r="I100">
            <v>1115164.249827428</v>
          </cell>
        </row>
        <row r="101">
          <cell r="A101">
            <v>40360</v>
          </cell>
          <cell r="B101">
            <v>24302458.190743778</v>
          </cell>
          <cell r="C101">
            <v>670894.06231784599</v>
          </cell>
          <cell r="D101">
            <v>26881.324025058901</v>
          </cell>
          <cell r="E101">
            <v>644012.73829278711</v>
          </cell>
          <cell r="F101">
            <v>23658445.452450991</v>
          </cell>
          <cell r="G101">
            <v>-10981.02086423656</v>
          </cell>
          <cell r="H101">
            <v>659913.04145360948</v>
          </cell>
          <cell r="I101">
            <v>1115648.9878814723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50">
          <cell r="B150">
            <v>37257</v>
          </cell>
          <cell r="C150">
            <v>23.06</v>
          </cell>
          <cell r="D150">
            <v>18.47</v>
          </cell>
          <cell r="E150">
            <v>450617.1216722831</v>
          </cell>
          <cell r="F150">
            <v>433828.11864375864</v>
          </cell>
          <cell r="G150">
            <v>10391230.825762847</v>
          </cell>
          <cell r="H150">
            <v>8012805.3513502218</v>
          </cell>
          <cell r="I150">
            <v>20.808564892651461</v>
          </cell>
          <cell r="J150">
            <v>0</v>
          </cell>
          <cell r="K150">
            <v>24.49</v>
          </cell>
          <cell r="L150">
            <v>18.52</v>
          </cell>
          <cell r="M150">
            <v>1.4299999999999997</v>
          </cell>
          <cell r="N150">
            <v>5.0000000000000711E-2</v>
          </cell>
          <cell r="O150">
            <v>644382.48399136472</v>
          </cell>
          <cell r="P150">
            <v>21691.405932188241</v>
          </cell>
          <cell r="Q150">
            <v>0.75309794158148513</v>
          </cell>
        </row>
        <row r="151">
          <cell r="B151">
            <v>37288</v>
          </cell>
          <cell r="C151">
            <v>23.84</v>
          </cell>
          <cell r="D151">
            <v>17.73</v>
          </cell>
          <cell r="E151">
            <v>427194.67818584538</v>
          </cell>
          <cell r="F151">
            <v>411949.46112038166</v>
          </cell>
          <cell r="G151">
            <v>10184321.127950553</v>
          </cell>
          <cell r="H151">
            <v>7303863.9456643667</v>
          </cell>
          <cell r="I151">
            <v>20.840501952469687</v>
          </cell>
          <cell r="J151">
            <v>0</v>
          </cell>
          <cell r="K151">
            <v>23.69</v>
          </cell>
          <cell r="L151">
            <v>17.8</v>
          </cell>
          <cell r="M151">
            <v>-0.14999999999999858</v>
          </cell>
          <cell r="N151">
            <v>7.0000000000000284E-2</v>
          </cell>
          <cell r="O151">
            <v>-64079.2017278762</v>
          </cell>
          <cell r="P151">
            <v>28836.462278426832</v>
          </cell>
          <cell r="Q151">
            <v>-4.1998433640478908E-2</v>
          </cell>
        </row>
        <row r="152">
          <cell r="B152">
            <v>37316</v>
          </cell>
          <cell r="C152">
            <v>29.59</v>
          </cell>
          <cell r="D152">
            <v>20.149999999999999</v>
          </cell>
          <cell r="E152">
            <v>417765.82091946283</v>
          </cell>
          <cell r="F152">
            <v>394222.43063682516</v>
          </cell>
          <cell r="G152">
            <v>12361690.641006906</v>
          </cell>
          <cell r="H152">
            <v>7943581.9773320267</v>
          </cell>
          <cell r="I152">
            <v>25.006855184691481</v>
          </cell>
          <cell r="J152">
            <v>0</v>
          </cell>
          <cell r="K152">
            <v>30.02</v>
          </cell>
          <cell r="L152">
            <v>20.22</v>
          </cell>
          <cell r="M152">
            <v>0.42999999999999972</v>
          </cell>
          <cell r="N152">
            <v>7.0000000000000284E-2</v>
          </cell>
          <cell r="O152">
            <v>179639.3029953689</v>
          </cell>
          <cell r="P152">
            <v>27595.570144577872</v>
          </cell>
          <cell r="Q152">
            <v>0.25521905365348874</v>
          </cell>
        </row>
        <row r="153">
          <cell r="B153">
            <v>37347</v>
          </cell>
          <cell r="C153">
            <v>33.880000000000003</v>
          </cell>
          <cell r="D153">
            <v>20.32</v>
          </cell>
          <cell r="E153">
            <v>396035.45158530626</v>
          </cell>
          <cell r="F153">
            <v>372950.59014364716</v>
          </cell>
          <cell r="G153">
            <v>13417681.099710178</v>
          </cell>
          <cell r="H153">
            <v>7578355.9917189106</v>
          </cell>
          <cell r="I153">
            <v>27.303534722454195</v>
          </cell>
          <cell r="J153">
            <v>0</v>
          </cell>
          <cell r="K153">
            <v>35.78</v>
          </cell>
          <cell r="L153">
            <v>20.61</v>
          </cell>
          <cell r="M153">
            <v>1.8999999999999986</v>
          </cell>
          <cell r="N153">
            <v>0.28999999999999915</v>
          </cell>
          <cell r="O153">
            <v>752467.35801208136</v>
          </cell>
          <cell r="P153">
            <v>108155.67114165735</v>
          </cell>
          <cell r="Q153">
            <v>1.119165995807613</v>
          </cell>
        </row>
        <row r="154">
          <cell r="B154">
            <v>37377</v>
          </cell>
          <cell r="C154">
            <v>32.25</v>
          </cell>
          <cell r="D154">
            <v>19</v>
          </cell>
          <cell r="E154">
            <v>374782.69381311216</v>
          </cell>
          <cell r="F154">
            <v>332936.82145374065</v>
          </cell>
          <cell r="G154">
            <v>12086741.875472868</v>
          </cell>
          <cell r="H154">
            <v>6325799.6076210719</v>
          </cell>
          <cell r="I154">
            <v>26.016721435399877</v>
          </cell>
          <cell r="J154">
            <v>7.42</v>
          </cell>
          <cell r="K154">
            <v>33.75</v>
          </cell>
          <cell r="L154">
            <v>20.5</v>
          </cell>
          <cell r="M154">
            <v>1.5</v>
          </cell>
          <cell r="N154">
            <v>1.5</v>
          </cell>
          <cell r="O154">
            <v>562174.04071966826</v>
          </cell>
          <cell r="P154">
            <v>499405.232180611</v>
          </cell>
          <cell r="Q154">
            <v>1.5</v>
          </cell>
        </row>
        <row r="155">
          <cell r="B155">
            <v>37408</v>
          </cell>
          <cell r="C155">
            <v>43.35</v>
          </cell>
          <cell r="D155">
            <v>22</v>
          </cell>
          <cell r="E155">
            <v>428744.7436176333</v>
          </cell>
          <cell r="F155">
            <v>369967.35873962758</v>
          </cell>
          <cell r="G155">
            <v>18586084.635824405</v>
          </cell>
          <cell r="H155">
            <v>8139281.8922718065</v>
          </cell>
          <cell r="I155">
            <v>33.460575405356828</v>
          </cell>
          <cell r="J155">
            <v>73.67</v>
          </cell>
          <cell r="K155">
            <v>50.6</v>
          </cell>
          <cell r="L155">
            <v>23.5</v>
          </cell>
          <cell r="M155">
            <v>7.25</v>
          </cell>
          <cell r="N155">
            <v>1.5</v>
          </cell>
          <cell r="O155">
            <v>3108399.3912278414</v>
          </cell>
          <cell r="P155">
            <v>554951.0381094414</v>
          </cell>
          <cell r="Q155">
            <v>4.5865718304825185</v>
          </cell>
        </row>
        <row r="156">
          <cell r="B156">
            <v>37438</v>
          </cell>
          <cell r="C156">
            <v>68.325000000000003</v>
          </cell>
          <cell r="D156">
            <v>24.15</v>
          </cell>
          <cell r="E156">
            <v>506348.49086054607</v>
          </cell>
          <cell r="F156">
            <v>465358.50806143531</v>
          </cell>
          <cell r="G156">
            <v>34596260.638046809</v>
          </cell>
          <cell r="H156">
            <v>11238407.969683662</v>
          </cell>
          <cell r="I156">
            <v>47.169227615505271</v>
          </cell>
          <cell r="J156">
            <v>73.55</v>
          </cell>
          <cell r="K156">
            <v>94.325000000000003</v>
          </cell>
          <cell r="L156">
            <v>26.15</v>
          </cell>
          <cell r="M156">
            <v>26</v>
          </cell>
          <cell r="N156">
            <v>2</v>
          </cell>
          <cell r="O156">
            <v>13165060.762374198</v>
          </cell>
          <cell r="P156">
            <v>930717.01612287061</v>
          </cell>
          <cell r="Q156">
            <v>14.506201760546157</v>
          </cell>
        </row>
        <row r="157">
          <cell r="B157">
            <v>37469</v>
          </cell>
          <cell r="C157">
            <v>58.325000000000003</v>
          </cell>
          <cell r="D157">
            <v>24.15</v>
          </cell>
          <cell r="E157">
            <v>595281.93406038464</v>
          </cell>
          <cell r="F157">
            <v>455738.4473603919</v>
          </cell>
          <cell r="G157">
            <v>34719818.804071933</v>
          </cell>
          <cell r="H157">
            <v>11006083.503753465</v>
          </cell>
          <cell r="I157">
            <v>43.50619941928511</v>
          </cell>
          <cell r="J157">
            <v>2</v>
          </cell>
          <cell r="K157">
            <v>80.325000000000003</v>
          </cell>
          <cell r="L157">
            <v>26.15</v>
          </cell>
          <cell r="M157">
            <v>22</v>
          </cell>
          <cell r="N157">
            <v>2</v>
          </cell>
          <cell r="O157">
            <v>13096202.549328461</v>
          </cell>
          <cell r="P157">
            <v>911476.89472078381</v>
          </cell>
          <cell r="Q157">
            <v>13.327695344131737</v>
          </cell>
        </row>
        <row r="158">
          <cell r="B158">
            <v>37500</v>
          </cell>
          <cell r="C158">
            <v>34.25</v>
          </cell>
          <cell r="D158">
            <v>19.600000000000001</v>
          </cell>
          <cell r="E158">
            <v>467661.13709403662</v>
          </cell>
          <cell r="F158">
            <v>517685.3132681087</v>
          </cell>
          <cell r="G158">
            <v>16017393.945470754</v>
          </cell>
          <cell r="H158">
            <v>10146632.140054932</v>
          </cell>
          <cell r="I158">
            <v>26.553123600241921</v>
          </cell>
          <cell r="J158">
            <v>2</v>
          </cell>
          <cell r="K158">
            <v>38.25</v>
          </cell>
          <cell r="L158">
            <v>20.225000000000001</v>
          </cell>
          <cell r="M158">
            <v>4</v>
          </cell>
          <cell r="N158">
            <v>0.625</v>
          </cell>
          <cell r="O158">
            <v>1870644.5483761465</v>
          </cell>
          <cell r="P158">
            <v>323553.32079256792</v>
          </cell>
          <cell r="Q158">
            <v>2.2268288157553915</v>
          </cell>
        </row>
        <row r="159">
          <cell r="B159">
            <v>37530</v>
          </cell>
          <cell r="C159">
            <v>32.85</v>
          </cell>
          <cell r="D159">
            <v>19.55</v>
          </cell>
          <cell r="E159">
            <v>4620339.4667163519</v>
          </cell>
          <cell r="F159">
            <v>3732323.7643099213</v>
          </cell>
          <cell r="G159">
            <v>151778151.48163217</v>
          </cell>
          <cell r="H159">
            <v>72966929.59225896</v>
          </cell>
          <cell r="I159">
            <v>26.906996589910065</v>
          </cell>
          <cell r="J159">
            <v>2</v>
          </cell>
          <cell r="K159">
            <v>33.35</v>
          </cell>
          <cell r="L159">
            <v>20.175000000000001</v>
          </cell>
          <cell r="M159">
            <v>0.5</v>
          </cell>
          <cell r="N159">
            <v>0.625</v>
          </cell>
          <cell r="O159">
            <v>2310169.733358176</v>
          </cell>
          <cell r="P159">
            <v>2332702.3526937007</v>
          </cell>
          <cell r="Q159">
            <v>0.55585529520761212</v>
          </cell>
        </row>
        <row r="160">
          <cell r="B160">
            <v>37561</v>
          </cell>
          <cell r="C160">
            <v>32.85</v>
          </cell>
          <cell r="D160">
            <v>19.55</v>
          </cell>
          <cell r="E160">
            <v>4340682.4463519799</v>
          </cell>
          <cell r="F160">
            <v>3995252.4293793254</v>
          </cell>
          <cell r="G160">
            <v>142591418.36266255</v>
          </cell>
          <cell r="H160">
            <v>78107184.994365811</v>
          </cell>
          <cell r="I160">
            <v>26.475567125596893</v>
          </cell>
          <cell r="J160">
            <v>2</v>
          </cell>
          <cell r="K160">
            <v>33.35</v>
          </cell>
          <cell r="L160">
            <v>20.175000000000001</v>
          </cell>
          <cell r="M160">
            <v>0.5</v>
          </cell>
          <cell r="N160">
            <v>0.625</v>
          </cell>
          <cell r="O160">
            <v>2170341.2231759899</v>
          </cell>
          <cell r="P160">
            <v>2497032.7683620784</v>
          </cell>
          <cell r="Q160">
            <v>0.55991008340604431</v>
          </cell>
        </row>
        <row r="161">
          <cell r="B161">
            <v>37591</v>
          </cell>
          <cell r="C161">
            <v>32.85</v>
          </cell>
          <cell r="D161">
            <v>19.55</v>
          </cell>
          <cell r="E161">
            <v>4025592.817427461</v>
          </cell>
          <cell r="F161">
            <v>4310508.2470413083</v>
          </cell>
          <cell r="G161">
            <v>132240724.0524921</v>
          </cell>
          <cell r="H161">
            <v>84270436.229657575</v>
          </cell>
          <cell r="I161">
            <v>25.972712975493078</v>
          </cell>
          <cell r="J161">
            <v>2</v>
          </cell>
          <cell r="K161">
            <v>33.35</v>
          </cell>
          <cell r="L161">
            <v>20.175000000000001</v>
          </cell>
          <cell r="M161">
            <v>0.5</v>
          </cell>
          <cell r="N161">
            <v>0.625</v>
          </cell>
          <cell r="O161">
            <v>2012796.4087137305</v>
          </cell>
          <cell r="P161">
            <v>2694067.6544008176</v>
          </cell>
          <cell r="Q161">
            <v>0.56463615624536578</v>
          </cell>
        </row>
        <row r="162">
          <cell r="B162">
            <v>37622</v>
          </cell>
          <cell r="C162">
            <v>36.25</v>
          </cell>
          <cell r="D162">
            <v>22.85</v>
          </cell>
          <cell r="E162">
            <v>403370.47145463357</v>
          </cell>
          <cell r="F162">
            <v>378452.30835122115</v>
          </cell>
          <cell r="G162">
            <v>14622179.590230467</v>
          </cell>
          <cell r="H162">
            <v>8647635.2458254043</v>
          </cell>
          <cell r="I162">
            <v>29.76354160700501</v>
          </cell>
          <cell r="J162">
            <v>2</v>
          </cell>
          <cell r="K162">
            <v>38.25</v>
          </cell>
          <cell r="L162">
            <v>23.324999999999999</v>
          </cell>
          <cell r="M162">
            <v>2</v>
          </cell>
          <cell r="N162">
            <v>0.47499999999999787</v>
          </cell>
          <cell r="O162">
            <v>806740.94290926715</v>
          </cell>
          <cell r="P162">
            <v>179764.84646682924</v>
          </cell>
          <cell r="Q162">
            <v>1.2618023097524345</v>
          </cell>
        </row>
        <row r="163">
          <cell r="B163">
            <v>37653</v>
          </cell>
          <cell r="C163">
            <v>36.25</v>
          </cell>
          <cell r="D163">
            <v>22.85</v>
          </cell>
          <cell r="E163">
            <v>370942.40273922367</v>
          </cell>
          <cell r="F163">
            <v>348215.93352580658</v>
          </cell>
          <cell r="G163">
            <v>13446662.099296859</v>
          </cell>
          <cell r="H163">
            <v>7956734.0810646806</v>
          </cell>
          <cell r="I163">
            <v>29.761729929351439</v>
          </cell>
          <cell r="J163">
            <v>2</v>
          </cell>
          <cell r="K163">
            <v>38.25</v>
          </cell>
          <cell r="L163">
            <v>23.324999999999999</v>
          </cell>
          <cell r="M163">
            <v>2</v>
          </cell>
          <cell r="N163">
            <v>0.47499999999999787</v>
          </cell>
          <cell r="O163">
            <v>741884.80547844735</v>
          </cell>
          <cell r="P163">
            <v>165402.5684247574</v>
          </cell>
          <cell r="Q163">
            <v>1.2615961300194725</v>
          </cell>
        </row>
        <row r="164">
          <cell r="B164">
            <v>37681</v>
          </cell>
          <cell r="C164">
            <v>32</v>
          </cell>
          <cell r="D164">
            <v>21.15</v>
          </cell>
          <cell r="E164">
            <v>352781.86345371982</v>
          </cell>
          <cell r="F164">
            <v>318943.5106199361</v>
          </cell>
          <cell r="G164">
            <v>11289019.630519034</v>
          </cell>
          <cell r="H164">
            <v>6745655.2496116478</v>
          </cell>
          <cell r="I164">
            <v>26.848285886179948</v>
          </cell>
          <cell r="J164">
            <v>2</v>
          </cell>
          <cell r="K164">
            <v>33.25</v>
          </cell>
          <cell r="L164">
            <v>21.625</v>
          </cell>
          <cell r="M164">
            <v>1.25</v>
          </cell>
          <cell r="N164">
            <v>0.47500000000000142</v>
          </cell>
          <cell r="O164">
            <v>440977.32931714976</v>
          </cell>
          <cell r="P164">
            <v>151498.16754447011</v>
          </cell>
          <cell r="Q164">
            <v>0.88202042044142559</v>
          </cell>
        </row>
        <row r="165">
          <cell r="B165">
            <v>37712</v>
          </cell>
          <cell r="C165">
            <v>32</v>
          </cell>
          <cell r="D165">
            <v>21.15</v>
          </cell>
          <cell r="E165">
            <v>336442.144184226</v>
          </cell>
          <cell r="F165">
            <v>304405.2776718277</v>
          </cell>
          <cell r="G165">
            <v>10766148.613895232</v>
          </cell>
          <cell r="H165">
            <v>6438171.622759155</v>
          </cell>
          <cell r="I165">
            <v>26.846203401780713</v>
          </cell>
          <cell r="J165">
            <v>2</v>
          </cell>
          <cell r="K165">
            <v>33.25</v>
          </cell>
          <cell r="L165">
            <v>21.625</v>
          </cell>
          <cell r="M165">
            <v>1.25</v>
          </cell>
          <cell r="N165">
            <v>0.47500000000000142</v>
          </cell>
          <cell r="O165">
            <v>420552.68023028248</v>
          </cell>
          <cell r="P165">
            <v>144592.50689411859</v>
          </cell>
          <cell r="Q165">
            <v>0.88187167155576596</v>
          </cell>
        </row>
        <row r="166">
          <cell r="B166">
            <v>37742</v>
          </cell>
          <cell r="C166">
            <v>35.549999999999997</v>
          </cell>
          <cell r="D166">
            <v>19.5</v>
          </cell>
          <cell r="E166">
            <v>317735.03925042425</v>
          </cell>
          <cell r="F166">
            <v>268673.79166044679</v>
          </cell>
          <cell r="G166">
            <v>11295480.645352582</v>
          </cell>
          <cell r="H166">
            <v>5239138.937378712</v>
          </cell>
          <cell r="I166">
            <v>28.196402767414003</v>
          </cell>
          <cell r="J166">
            <v>2</v>
          </cell>
          <cell r="K166">
            <v>38.549999999999997</v>
          </cell>
          <cell r="L166">
            <v>20.625</v>
          </cell>
          <cell r="M166">
            <v>3</v>
          </cell>
          <cell r="N166">
            <v>1.125</v>
          </cell>
          <cell r="O166">
            <v>953205.11775127274</v>
          </cell>
          <cell r="P166">
            <v>302258.01561800262</v>
          </cell>
          <cell r="Q166">
            <v>2.1409349027352809</v>
          </cell>
        </row>
        <row r="167">
          <cell r="B167">
            <v>37773</v>
          </cell>
          <cell r="C167">
            <v>43.625</v>
          </cell>
          <cell r="D167">
            <v>21.5</v>
          </cell>
          <cell r="E167">
            <v>378816.95389326697</v>
          </cell>
          <cell r="F167">
            <v>308282.45426161401</v>
          </cell>
          <cell r="G167">
            <v>16525889.613593772</v>
          </cell>
          <cell r="H167">
            <v>6628072.7666247012</v>
          </cell>
          <cell r="I167">
            <v>33.698125926778957</v>
          </cell>
          <cell r="J167">
            <v>2</v>
          </cell>
          <cell r="K167">
            <v>50.625</v>
          </cell>
          <cell r="L167">
            <v>22.625</v>
          </cell>
          <cell r="M167">
            <v>7</v>
          </cell>
          <cell r="N167">
            <v>1.125</v>
          </cell>
          <cell r="O167">
            <v>2651718.6772528687</v>
          </cell>
          <cell r="P167">
            <v>346817.76104431576</v>
          </cell>
          <cell r="Q167">
            <v>4.3640503873367855</v>
          </cell>
        </row>
        <row r="168">
          <cell r="B168">
            <v>37803</v>
          </cell>
          <cell r="C168">
            <v>63.5</v>
          </cell>
          <cell r="D168">
            <v>24.4</v>
          </cell>
          <cell r="E168">
            <v>474215.26115870808</v>
          </cell>
          <cell r="F168">
            <v>414177.86373665417</v>
          </cell>
          <cell r="G168">
            <v>30112669.083577964</v>
          </cell>
          <cell r="H168">
            <v>10105939.87517436</v>
          </cell>
          <cell r="I168">
            <v>45.271184379651075</v>
          </cell>
          <cell r="J168">
            <v>2</v>
          </cell>
          <cell r="K168">
            <v>87.5</v>
          </cell>
          <cell r="L168">
            <v>25.9</v>
          </cell>
          <cell r="M168">
            <v>24</v>
          </cell>
          <cell r="N168">
            <v>1.5</v>
          </cell>
          <cell r="O168">
            <v>11381166.267808994</v>
          </cell>
          <cell r="P168">
            <v>621266.79560498125</v>
          </cell>
          <cell r="Q168">
            <v>13.510272341231435</v>
          </cell>
        </row>
        <row r="169">
          <cell r="B169">
            <v>37834</v>
          </cell>
          <cell r="C169">
            <v>55.5</v>
          </cell>
          <cell r="D169">
            <v>24.4</v>
          </cell>
          <cell r="E169">
            <v>549246.77095042635</v>
          </cell>
          <cell r="F169">
            <v>398091.55934696319</v>
          </cell>
          <cell r="G169">
            <v>30483195.787748661</v>
          </cell>
          <cell r="H169">
            <v>9713434.0480659008</v>
          </cell>
          <cell r="I169">
            <v>42.431123654836171</v>
          </cell>
          <cell r="J169">
            <v>50</v>
          </cell>
          <cell r="K169">
            <v>75.5</v>
          </cell>
          <cell r="L169">
            <v>25.9</v>
          </cell>
          <cell r="M169">
            <v>20</v>
          </cell>
          <cell r="N169">
            <v>1.5</v>
          </cell>
          <cell r="O169">
            <v>10984935.419008527</v>
          </cell>
          <cell r="P169">
            <v>597137.33902044478</v>
          </cell>
          <cell r="Q169">
            <v>12.225909569597077</v>
          </cell>
        </row>
        <row r="170">
          <cell r="B170">
            <v>37865</v>
          </cell>
          <cell r="C170">
            <v>33.725000000000001</v>
          </cell>
          <cell r="D170">
            <v>20</v>
          </cell>
          <cell r="E170">
            <v>414583.25103596522</v>
          </cell>
          <cell r="F170">
            <v>446350.57544520911</v>
          </cell>
          <cell r="G170">
            <v>13981820.141187929</v>
          </cell>
          <cell r="H170">
            <v>8927011.5089041814</v>
          </cell>
          <cell r="I170">
            <v>26.609282787418792</v>
          </cell>
          <cell r="J170">
            <v>50</v>
          </cell>
          <cell r="K170">
            <v>38.725000000000001</v>
          </cell>
          <cell r="L170">
            <v>20.475000000000001</v>
          </cell>
          <cell r="M170">
            <v>5</v>
          </cell>
          <cell r="N170">
            <v>0.47500000000000142</v>
          </cell>
          <cell r="O170">
            <v>2072916.2551798262</v>
          </cell>
          <cell r="P170">
            <v>212016.52333647496</v>
          </cell>
          <cell r="Q170">
            <v>2.6540167295497299</v>
          </cell>
        </row>
        <row r="171">
          <cell r="B171">
            <v>37895</v>
          </cell>
          <cell r="C171">
            <v>31.625</v>
          </cell>
          <cell r="D171">
            <v>20.25</v>
          </cell>
          <cell r="E171">
            <v>376632.36384606455</v>
          </cell>
          <cell r="F171">
            <v>299336.73049995507</v>
          </cell>
          <cell r="G171">
            <v>11910998.506631792</v>
          </cell>
          <cell r="H171">
            <v>6061568.7926240899</v>
          </cell>
          <cell r="I171">
            <v>26.587853571388223</v>
          </cell>
          <cell r="J171">
            <v>13.87</v>
          </cell>
          <cell r="K171">
            <v>32.875</v>
          </cell>
          <cell r="L171">
            <v>20.725000000000001</v>
          </cell>
          <cell r="M171">
            <v>1.25</v>
          </cell>
          <cell r="N171">
            <v>0.47500000000000142</v>
          </cell>
          <cell r="O171">
            <v>470790.45480758068</v>
          </cell>
          <cell r="P171">
            <v>142184.94698747908</v>
          </cell>
          <cell r="Q171">
            <v>0.9068098037649126</v>
          </cell>
        </row>
        <row r="172">
          <cell r="B172">
            <v>37926</v>
          </cell>
          <cell r="C172">
            <v>31.625</v>
          </cell>
          <cell r="D172">
            <v>20.25</v>
          </cell>
          <cell r="E172">
            <v>323443.02944832516</v>
          </cell>
          <cell r="F172">
            <v>293651.84764980269</v>
          </cell>
          <cell r="G172">
            <v>10228885.806303283</v>
          </cell>
          <cell r="H172">
            <v>5946449.9149085041</v>
          </cell>
          <cell r="I172">
            <v>26.212072602637491</v>
          </cell>
          <cell r="J172">
            <v>14</v>
          </cell>
          <cell r="K172">
            <v>32.875</v>
          </cell>
          <cell r="L172">
            <v>20.7</v>
          </cell>
          <cell r="M172">
            <v>1.25</v>
          </cell>
          <cell r="N172">
            <v>0.44999999999999929</v>
          </cell>
          <cell r="O172">
            <v>404303.78681040648</v>
          </cell>
          <cell r="P172">
            <v>132143.331442411</v>
          </cell>
          <cell r="Q172">
            <v>0.86931060062505427</v>
          </cell>
        </row>
        <row r="173">
          <cell r="B173">
            <v>37956</v>
          </cell>
          <cell r="C173">
            <v>31.625</v>
          </cell>
          <cell r="D173">
            <v>20.25</v>
          </cell>
          <cell r="E173">
            <v>327020.21732447972</v>
          </cell>
          <cell r="F173">
            <v>350620.8220569198</v>
          </cell>
          <cell r="G173">
            <v>10342014.372886671</v>
          </cell>
          <cell r="H173">
            <v>7100071.6466526259</v>
          </cell>
          <cell r="I173">
            <v>25.739418078134278</v>
          </cell>
          <cell r="J173">
            <v>13.87</v>
          </cell>
          <cell r="K173">
            <v>32.875</v>
          </cell>
          <cell r="L173">
            <v>20.7</v>
          </cell>
          <cell r="M173">
            <v>1.25</v>
          </cell>
          <cell r="N173">
            <v>0.44999999999999929</v>
          </cell>
          <cell r="O173">
            <v>408775.27165559964</v>
          </cell>
          <cell r="P173">
            <v>157779.36992561366</v>
          </cell>
          <cell r="Q173">
            <v>0.83606896373691597</v>
          </cell>
        </row>
        <row r="174">
          <cell r="B174">
            <v>37987</v>
          </cell>
          <cell r="C174">
            <v>36.096958489732835</v>
          </cell>
          <cell r="D174">
            <v>22.342537313432835</v>
          </cell>
          <cell r="E174">
            <v>394747.38094968064</v>
          </cell>
          <cell r="F174">
            <v>372127.75931884174</v>
          </cell>
          <cell r="G174">
            <v>14249179.824071376</v>
          </cell>
          <cell r="H174">
            <v>8314278.3479453754</v>
          </cell>
          <cell r="I174">
            <v>29.422596961633321</v>
          </cell>
          <cell r="J174">
            <v>24.52</v>
          </cell>
          <cell r="K174">
            <v>37.146958489732832</v>
          </cell>
          <cell r="L174">
            <v>22.592537313432835</v>
          </cell>
          <cell r="M174">
            <v>1.0499999999999972</v>
          </cell>
          <cell r="N174">
            <v>0.25</v>
          </cell>
          <cell r="O174">
            <v>414484.74999716354</v>
          </cell>
          <cell r="P174">
            <v>93031.939829710434</v>
          </cell>
          <cell r="Q174">
            <v>0.6617983334929417</v>
          </cell>
        </row>
        <row r="175">
          <cell r="B175">
            <v>38018</v>
          </cell>
          <cell r="C175">
            <v>36.096958489732835</v>
          </cell>
          <cell r="D175">
            <v>22.342537313432835</v>
          </cell>
          <cell r="E175">
            <v>361928.4839552042</v>
          </cell>
          <cell r="F175">
            <v>341849.0541994861</v>
          </cell>
          <cell r="G175">
            <v>13064517.461582942</v>
          </cell>
          <cell r="H175">
            <v>7637775.2490137415</v>
          </cell>
          <cell r="I175">
            <v>29.415961135784816</v>
          </cell>
          <cell r="J175">
            <v>24.64</v>
          </cell>
          <cell r="K175">
            <v>37.146958489732832</v>
          </cell>
          <cell r="L175">
            <v>22.592537313432835</v>
          </cell>
          <cell r="M175">
            <v>1.0499999999999972</v>
          </cell>
          <cell r="N175">
            <v>0.25</v>
          </cell>
          <cell r="O175">
            <v>380024.90815296338</v>
          </cell>
          <cell r="P175">
            <v>85462.263549871524</v>
          </cell>
          <cell r="Q175">
            <v>0.6614123731816528</v>
          </cell>
        </row>
        <row r="176">
          <cell r="B176">
            <v>38047</v>
          </cell>
          <cell r="C176">
            <v>31.588005078383748</v>
          </cell>
          <cell r="D176">
            <v>20.441044776119401</v>
          </cell>
          <cell r="E176">
            <v>343465.95508593397</v>
          </cell>
          <cell r="F176">
            <v>312377.3475861192</v>
          </cell>
          <cell r="G176">
            <v>10849404.333506407</v>
          </cell>
          <cell r="H176">
            <v>6385319.3490532767</v>
          </cell>
          <cell r="I176">
            <v>26.27872178055572</v>
          </cell>
          <cell r="J176">
            <v>24.52</v>
          </cell>
          <cell r="K176">
            <v>32.638005078383749</v>
          </cell>
          <cell r="L176">
            <v>20.691044776119401</v>
          </cell>
          <cell r="M176">
            <v>1.0500000000000007</v>
          </cell>
          <cell r="N176">
            <v>0.25</v>
          </cell>
          <cell r="O176">
            <v>360639.25284023088</v>
          </cell>
          <cell r="P176">
            <v>78094.3368965298</v>
          </cell>
          <cell r="Q176">
            <v>0.66896099716084823</v>
          </cell>
        </row>
        <row r="177">
          <cell r="B177">
            <v>38078</v>
          </cell>
          <cell r="C177">
            <v>31.588005078383748</v>
          </cell>
          <cell r="D177">
            <v>20.441044776119401</v>
          </cell>
          <cell r="E177">
            <v>327502.2511741739</v>
          </cell>
          <cell r="F177">
            <v>298161.62673461996</v>
          </cell>
          <cell r="G177">
            <v>10345142.773271915</v>
          </cell>
          <cell r="H177">
            <v>6094735.1626029667</v>
          </cell>
          <cell r="I177">
            <v>26.275894320163076</v>
          </cell>
          <cell r="J177">
            <v>24.67</v>
          </cell>
          <cell r="K177">
            <v>32.638005078383749</v>
          </cell>
          <cell r="L177">
            <v>20.691044776119401</v>
          </cell>
          <cell r="M177">
            <v>1.0500000000000007</v>
          </cell>
          <cell r="N177">
            <v>0.25</v>
          </cell>
          <cell r="O177">
            <v>343877.36373288283</v>
          </cell>
          <cell r="P177">
            <v>74540.40668365499</v>
          </cell>
          <cell r="Q177">
            <v>0.66875807472703841</v>
          </cell>
        </row>
        <row r="178">
          <cell r="B178">
            <v>38108</v>
          </cell>
          <cell r="C178">
            <v>35.083710532126297</v>
          </cell>
          <cell r="D178">
            <v>21.39179104477612</v>
          </cell>
          <cell r="E178">
            <v>308344.21269110969</v>
          </cell>
          <cell r="F178">
            <v>262139.85366936005</v>
          </cell>
          <cell r="G178">
            <v>10817859.102311276</v>
          </cell>
          <cell r="H178">
            <v>5607640.9742031386</v>
          </cell>
          <cell r="I178">
            <v>28.792215322164132</v>
          </cell>
          <cell r="J178">
            <v>24.52</v>
          </cell>
          <cell r="K178">
            <v>36.133710532126294</v>
          </cell>
          <cell r="L178">
            <v>21.64179104477612</v>
          </cell>
          <cell r="M178">
            <v>1.0499999999999972</v>
          </cell>
          <cell r="N178">
            <v>0.25</v>
          </cell>
          <cell r="O178">
            <v>323761.42332566431</v>
          </cell>
          <cell r="P178">
            <v>65534.963417340012</v>
          </cell>
          <cell r="Q178">
            <v>0.68239659913134376</v>
          </cell>
        </row>
        <row r="179">
          <cell r="B179">
            <v>38139</v>
          </cell>
          <cell r="C179">
            <v>55.77</v>
          </cell>
          <cell r="D179">
            <v>20.239999999999998</v>
          </cell>
          <cell r="E179">
            <v>368025.15899302164</v>
          </cell>
          <cell r="F179">
            <v>300300.2671850578</v>
          </cell>
          <cell r="G179">
            <v>20524763.117040817</v>
          </cell>
          <cell r="H179">
            <v>6078077.4078255696</v>
          </cell>
          <cell r="I179">
            <v>39.805219856737722</v>
          </cell>
          <cell r="J179">
            <v>49</v>
          </cell>
          <cell r="K179">
            <v>48.277108633252368</v>
          </cell>
          <cell r="L179">
            <v>20.691044776119401</v>
          </cell>
          <cell r="M179">
            <v>-7.4928913667476351</v>
          </cell>
          <cell r="N179">
            <v>0.45104477611940297</v>
          </cell>
          <cell r="O179">
            <v>-2757572.5365647376</v>
          </cell>
          <cell r="P179">
            <v>135448.86678108128</v>
          </cell>
          <cell r="Q179">
            <v>-3.9234234806517376</v>
          </cell>
        </row>
        <row r="180">
          <cell r="B180">
            <v>38169</v>
          </cell>
          <cell r="C180">
            <v>74.45</v>
          </cell>
          <cell r="D180">
            <v>27.03</v>
          </cell>
          <cell r="E180">
            <v>462310.61465811322</v>
          </cell>
          <cell r="F180">
            <v>404933.82528514793</v>
          </cell>
          <cell r="G180">
            <v>34419025.261296533</v>
          </cell>
          <cell r="H180">
            <v>10945361.29745755</v>
          </cell>
          <cell r="I180">
            <v>52.308650790222437</v>
          </cell>
          <cell r="J180">
            <v>49.03</v>
          </cell>
          <cell r="K180">
            <v>78.76506955177743</v>
          </cell>
          <cell r="L180">
            <v>24.494029850746269</v>
          </cell>
          <cell r="M180">
            <v>4.3150695517774267</v>
          </cell>
          <cell r="N180">
            <v>-2.5359701492537319</v>
          </cell>
          <cell r="O180">
            <v>1994902.4567747312</v>
          </cell>
          <cell r="P180">
            <v>-1026900.0933462612</v>
          </cell>
          <cell r="Q180">
            <v>1.116181688627258</v>
          </cell>
        </row>
        <row r="181">
          <cell r="B181">
            <v>38200</v>
          </cell>
          <cell r="C181">
            <v>74.25</v>
          </cell>
          <cell r="D181">
            <v>26.95</v>
          </cell>
          <cell r="E181">
            <v>536029.43010401016</v>
          </cell>
          <cell r="F181">
            <v>389339.80686394905</v>
          </cell>
          <cell r="G181">
            <v>39800185.185222752</v>
          </cell>
          <cell r="H181">
            <v>10492707.794983426</v>
          </cell>
          <cell r="I181">
            <v>54.349000346061388</v>
          </cell>
          <cell r="J181">
            <v>49.03</v>
          </cell>
          <cell r="K181">
            <v>67.76506955177743</v>
          </cell>
          <cell r="L181">
            <v>24.494029850746269</v>
          </cell>
          <cell r="M181">
            <v>-6.4849304482225705</v>
          </cell>
          <cell r="N181">
            <v>-2.45597014925373</v>
          </cell>
          <cell r="O181">
            <v>-3476113.5724248877</v>
          </cell>
          <cell r="P181">
            <v>-956206.9435740714</v>
          </cell>
          <cell r="Q181">
            <v>-4.7897858918692666</v>
          </cell>
        </row>
        <row r="182">
          <cell r="B182">
            <v>38231</v>
          </cell>
          <cell r="C182">
            <v>51.73</v>
          </cell>
          <cell r="D182">
            <v>18.78</v>
          </cell>
          <cell r="E182">
            <v>403377.42187198135</v>
          </cell>
          <cell r="F182">
            <v>436093.42179904686</v>
          </cell>
          <cell r="G182">
            <v>20866714.033437595</v>
          </cell>
          <cell r="H182">
            <v>8189834.4613861004</v>
          </cell>
          <cell r="I182">
            <v>34.612933509112281</v>
          </cell>
          <cell r="J182">
            <v>49</v>
          </cell>
          <cell r="K182">
            <v>32.967310664605876</v>
          </cell>
          <cell r="L182">
            <v>20.691044776119401</v>
          </cell>
          <cell r="M182">
            <v>-18.762689335394121</v>
          </cell>
          <cell r="N182">
            <v>1.9110447761194003</v>
          </cell>
          <cell r="O182">
            <v>-7568445.2514961995</v>
          </cell>
          <cell r="P182">
            <v>833394.05562910275</v>
          </cell>
          <cell r="Q182">
            <v>-8.0229721456608782</v>
          </cell>
        </row>
        <row r="183">
          <cell r="B183">
            <v>38261</v>
          </cell>
          <cell r="C183">
            <v>47.32</v>
          </cell>
          <cell r="D183">
            <v>26.07</v>
          </cell>
          <cell r="E183">
            <v>365233.98587577458</v>
          </cell>
          <cell r="F183">
            <v>292105.78341418994</v>
          </cell>
          <cell r="G183">
            <v>17282872.211641654</v>
          </cell>
          <cell r="H183">
            <v>7615197.773607932</v>
          </cell>
          <cell r="I183">
            <v>37.877017561471462</v>
          </cell>
          <cell r="J183">
            <v>13.87</v>
          </cell>
          <cell r="K183">
            <v>33.473934643409137</v>
          </cell>
          <cell r="L183">
            <v>19.740298507462686</v>
          </cell>
          <cell r="M183">
            <v>-13.846065356590863</v>
          </cell>
          <cell r="N183">
            <v>-6.3297014925373141</v>
          </cell>
          <cell r="O183">
            <v>-5057053.6388841588</v>
          </cell>
          <cell r="P183">
            <v>-1848942.4132555795</v>
          </cell>
          <cell r="Q183">
            <v>-10.505976322715654</v>
          </cell>
        </row>
        <row r="184">
          <cell r="B184">
            <v>38292</v>
          </cell>
          <cell r="C184">
            <v>47.32</v>
          </cell>
          <cell r="D184">
            <v>26.07</v>
          </cell>
          <cell r="E184">
            <v>313692.29685646587</v>
          </cell>
          <cell r="F184">
            <v>286460.78977701656</v>
          </cell>
          <cell r="G184">
            <v>14843919.487247964</v>
          </cell>
          <cell r="H184">
            <v>7468032.7894868217</v>
          </cell>
          <cell r="I184">
            <v>37.177101599013923</v>
          </cell>
          <cell r="J184">
            <v>13.67</v>
          </cell>
          <cell r="K184">
            <v>33.473934643409137</v>
          </cell>
          <cell r="L184">
            <v>19.740298507462686</v>
          </cell>
          <cell r="M184">
            <v>-13.846065356590863</v>
          </cell>
          <cell r="N184">
            <v>-6.3297014925373141</v>
          </cell>
          <cell r="O184">
            <v>-4343404.0441337293</v>
          </cell>
          <cell r="P184">
            <v>-1813211.2886049994</v>
          </cell>
          <cell r="Q184">
            <v>-10.258408179276124</v>
          </cell>
        </row>
        <row r="185">
          <cell r="B185">
            <v>38322</v>
          </cell>
          <cell r="C185">
            <v>47.34</v>
          </cell>
          <cell r="D185">
            <v>26.08</v>
          </cell>
          <cell r="E185">
            <v>318696.66322234052</v>
          </cell>
          <cell r="F185">
            <v>343670.4920615626</v>
          </cell>
          <cell r="G185">
            <v>15087100.036945602</v>
          </cell>
          <cell r="H185">
            <v>8962926.4329655524</v>
          </cell>
          <cell r="I185">
            <v>36.309207481163305</v>
          </cell>
          <cell r="J185">
            <v>13.87</v>
          </cell>
          <cell r="K185">
            <v>33.473934643409137</v>
          </cell>
          <cell r="L185">
            <v>19.740298507462686</v>
          </cell>
          <cell r="M185">
            <v>-13.866065356590866</v>
          </cell>
          <cell r="N185">
            <v>-6.3397014925373121</v>
          </cell>
          <cell r="O185">
            <v>-4419068.7611684026</v>
          </cell>
          <cell r="P185">
            <v>-2178768.3314637211</v>
          </cell>
          <cell r="Q185">
            <v>-9.960996767426014</v>
          </cell>
        </row>
        <row r="186">
          <cell r="B186">
            <v>38353</v>
          </cell>
          <cell r="C186">
            <v>54.73</v>
          </cell>
          <cell r="D186">
            <v>30.16</v>
          </cell>
          <cell r="E186">
            <v>404519.41953581141</v>
          </cell>
          <cell r="F186">
            <v>381109.55867502972</v>
          </cell>
          <cell r="G186">
            <v>22139347.831194956</v>
          </cell>
          <cell r="H186">
            <v>11494264.289638897</v>
          </cell>
          <cell r="I186">
            <v>42.811063560091235</v>
          </cell>
          <cell r="J186">
            <v>24.52</v>
          </cell>
          <cell r="K186">
            <v>56.836597154019451</v>
          </cell>
          <cell r="L186">
            <v>30.888433942780406</v>
          </cell>
          <cell r="M186">
            <v>2.1065971540194539</v>
          </cell>
          <cell r="N186">
            <v>0.72843394278040563</v>
          </cell>
          <cell r="O186">
            <v>852159.45793974178</v>
          </cell>
          <cell r="P186">
            <v>277613.13845695223</v>
          </cell>
          <cell r="Q186">
            <v>1.4380485289246729</v>
          </cell>
        </row>
        <row r="187">
          <cell r="B187">
            <v>38384</v>
          </cell>
          <cell r="C187">
            <v>54.73</v>
          </cell>
          <cell r="D187">
            <v>30.16</v>
          </cell>
          <cell r="E187">
            <v>370796.42909606575</v>
          </cell>
          <cell r="F187">
            <v>349985.21798844315</v>
          </cell>
          <cell r="G187">
            <v>20293688.564427678</v>
          </cell>
          <cell r="H187">
            <v>10555554.174531445</v>
          </cell>
          <cell r="I187">
            <v>42.799706213027598</v>
          </cell>
          <cell r="J187">
            <v>24.64</v>
          </cell>
          <cell r="K187">
            <v>56.836597154019451</v>
          </cell>
          <cell r="L187">
            <v>30.888433942780406</v>
          </cell>
          <cell r="M187">
            <v>2.1065971540194539</v>
          </cell>
          <cell r="N187">
            <v>0.72843394278040563</v>
          </cell>
          <cell r="O187">
            <v>781118.70225434832</v>
          </cell>
          <cell r="P187">
            <v>254941.11225418138</v>
          </cell>
          <cell r="Q187">
            <v>1.4374114805770792</v>
          </cell>
        </row>
        <row r="188">
          <cell r="B188">
            <v>38412</v>
          </cell>
          <cell r="C188">
            <v>48.25</v>
          </cell>
          <cell r="D188">
            <v>26.59</v>
          </cell>
          <cell r="E188">
            <v>351993.19160147192</v>
          </cell>
          <cell r="F188">
            <v>319840.05253419082</v>
          </cell>
          <cell r="G188">
            <v>16983671.494771019</v>
          </cell>
          <cell r="H188">
            <v>8504546.9968841337</v>
          </cell>
          <cell r="I188">
            <v>37.938310903990242</v>
          </cell>
          <cell r="J188">
            <v>24.52</v>
          </cell>
          <cell r="K188">
            <v>50.107177282686621</v>
          </cell>
          <cell r="L188">
            <v>27.232210163744398</v>
          </cell>
          <cell r="M188">
            <v>1.8571772826866209</v>
          </cell>
          <cell r="N188">
            <v>0.64221016374439799</v>
          </cell>
          <cell r="O188">
            <v>653713.75910261273</v>
          </cell>
          <cell r="P188">
            <v>205404.53250999955</v>
          </cell>
          <cell r="Q188">
            <v>1.2787671630002448</v>
          </cell>
        </row>
        <row r="189">
          <cell r="B189">
            <v>38443</v>
          </cell>
          <cell r="C189">
            <v>48.25</v>
          </cell>
          <cell r="D189">
            <v>26.59</v>
          </cell>
          <cell r="E189">
            <v>335678.7456834843</v>
          </cell>
          <cell r="F189">
            <v>305186.76157745213</v>
          </cell>
          <cell r="G189">
            <v>16196499.479228118</v>
          </cell>
          <cell r="H189">
            <v>8114915.9903444517</v>
          </cell>
          <cell r="I189">
            <v>37.935284695660599</v>
          </cell>
          <cell r="J189">
            <v>24.33</v>
          </cell>
          <cell r="K189">
            <v>50.107177282686621</v>
          </cell>
          <cell r="L189">
            <v>27.232210163744398</v>
          </cell>
          <cell r="M189">
            <v>1.8571772826866209</v>
          </cell>
          <cell r="N189">
            <v>0.64221016374439799</v>
          </cell>
          <cell r="O189">
            <v>623414.94076410669</v>
          </cell>
          <cell r="P189">
            <v>195994.04012527809</v>
          </cell>
          <cell r="Q189">
            <v>1.2785974149108825</v>
          </cell>
        </row>
        <row r="190">
          <cell r="B190">
            <v>38473</v>
          </cell>
          <cell r="C190">
            <v>47.29</v>
          </cell>
          <cell r="D190">
            <v>26.06</v>
          </cell>
          <cell r="E190">
            <v>316511.52572349308</v>
          </cell>
          <cell r="F190">
            <v>268742.95114001585</v>
          </cell>
          <cell r="G190">
            <v>14967830.051463988</v>
          </cell>
          <cell r="H190">
            <v>7003441.3067088127</v>
          </cell>
          <cell r="I190">
            <v>37.541398189589358</v>
          </cell>
          <cell r="J190">
            <v>24.52</v>
          </cell>
          <cell r="K190">
            <v>49.110226190637306</v>
          </cell>
          <cell r="L190">
            <v>26.68940943464381</v>
          </cell>
          <cell r="M190">
            <v>1.8202261906373067</v>
          </cell>
          <cell r="N190">
            <v>0.62940943464381149</v>
          </cell>
          <cell r="O190">
            <v>576122.56876047573</v>
          </cell>
          <cell r="P190">
            <v>169149.34894154684</v>
          </cell>
          <cell r="Q190">
            <v>1.2734151504420399</v>
          </cell>
        </row>
        <row r="191">
          <cell r="B191">
            <v>38504</v>
          </cell>
          <cell r="C191">
            <v>55.77</v>
          </cell>
          <cell r="D191">
            <v>20.239999999999998</v>
          </cell>
          <cell r="E191">
            <v>378222.69903638319</v>
          </cell>
          <cell r="F191">
            <v>308066.94085560157</v>
          </cell>
          <cell r="G191">
            <v>21093479.925259091</v>
          </cell>
          <cell r="H191">
            <v>6235274.8829173753</v>
          </cell>
          <cell r="I191">
            <v>39.821021941228402</v>
          </cell>
          <cell r="J191">
            <v>49</v>
          </cell>
          <cell r="K191">
            <v>71.773792608528595</v>
          </cell>
          <cell r="L191">
            <v>23.325696874465937</v>
          </cell>
          <cell r="M191">
            <v>16.003792608528592</v>
          </cell>
          <cell r="N191">
            <v>3.0856968744659383</v>
          </cell>
          <cell r="O191">
            <v>6052997.6352162035</v>
          </cell>
          <cell r="P191">
            <v>950601.19652441284</v>
          </cell>
          <cell r="Q191">
            <v>10.205019024974519</v>
          </cell>
        </row>
        <row r="192">
          <cell r="B192">
            <v>38534</v>
          </cell>
          <cell r="C192">
            <v>74.45</v>
          </cell>
          <cell r="D192">
            <v>27.03</v>
          </cell>
          <cell r="E192">
            <v>475322.67719072918</v>
          </cell>
          <cell r="F192">
            <v>415839.81666399597</v>
          </cell>
          <cell r="G192">
            <v>35387773.316849791</v>
          </cell>
          <cell r="H192">
            <v>11240150.244427811</v>
          </cell>
          <cell r="I192">
            <v>52.322583011307422</v>
          </cell>
          <cell r="J192">
            <v>49.03</v>
          </cell>
          <cell r="K192">
            <v>95.814216598618501</v>
          </cell>
          <cell r="L192">
            <v>31.150868899052096</v>
          </cell>
          <cell r="M192">
            <v>21.364216598618498</v>
          </cell>
          <cell r="N192">
            <v>4.1208688990520947</v>
          </cell>
          <cell r="O192">
            <v>10154896.629737958</v>
          </cell>
          <cell r="P192">
            <v>1713621.367478186</v>
          </cell>
          <cell r="Q192">
            <v>13.318017846418611</v>
          </cell>
        </row>
        <row r="193">
          <cell r="B193">
            <v>38565</v>
          </cell>
          <cell r="C193">
            <v>74.25</v>
          </cell>
          <cell r="D193">
            <v>26.95</v>
          </cell>
          <cell r="E193">
            <v>550983.25962592964</v>
          </cell>
          <cell r="F193">
            <v>399872.53849422123</v>
          </cell>
          <cell r="G193">
            <v>40910507.027225278</v>
          </cell>
          <cell r="H193">
            <v>10776564.912419261</v>
          </cell>
          <cell r="I193">
            <v>54.35847585073391</v>
          </cell>
          <cell r="J193">
            <v>49.03</v>
          </cell>
          <cell r="K193">
            <v>95.556824478810256</v>
          </cell>
          <cell r="L193">
            <v>31.058672468718235</v>
          </cell>
          <cell r="M193">
            <v>21.306824478810256</v>
          </cell>
          <cell r="N193">
            <v>4.1086724687182361</v>
          </cell>
          <cell r="O193">
            <v>11739703.603612425</v>
          </cell>
          <cell r="P193">
            <v>1642945.2899076799</v>
          </cell>
          <cell r="Q193">
            <v>14.074320122964707</v>
          </cell>
        </row>
        <row r="194">
          <cell r="B194">
            <v>38596</v>
          </cell>
          <cell r="C194">
            <v>51.73</v>
          </cell>
          <cell r="D194">
            <v>18.78</v>
          </cell>
          <cell r="E194">
            <v>414684.407666263</v>
          </cell>
          <cell r="F194">
            <v>447618.04592937237</v>
          </cell>
          <cell r="G194">
            <v>21451624.408575784</v>
          </cell>
          <cell r="H194">
            <v>8406266.9025536142</v>
          </cell>
          <cell r="I194">
            <v>34.625775662156286</v>
          </cell>
          <cell r="J194">
            <v>49</v>
          </cell>
          <cell r="K194">
            <v>66.574471788402079</v>
          </cell>
          <cell r="L194">
            <v>21.643112020873044</v>
          </cell>
          <cell r="M194">
            <v>14.844471788402082</v>
          </cell>
          <cell r="N194">
            <v>2.863112020873043</v>
          </cell>
          <cell r="O194">
            <v>6155770.9906920688</v>
          </cell>
          <cell r="P194">
            <v>1281580.6080600878</v>
          </cell>
          <cell r="Q194">
            <v>8.6249918085467936</v>
          </cell>
        </row>
        <row r="195">
          <cell r="B195">
            <v>38626</v>
          </cell>
          <cell r="C195">
            <v>47.32</v>
          </cell>
          <cell r="D195">
            <v>26.07</v>
          </cell>
          <cell r="E195">
            <v>375283.23727784678</v>
          </cell>
          <cell r="F195">
            <v>299660.98033406609</v>
          </cell>
          <cell r="G195">
            <v>17758402.787987709</v>
          </cell>
          <cell r="H195">
            <v>7812161.7573091034</v>
          </cell>
          <cell r="I195">
            <v>37.885448720148403</v>
          </cell>
          <cell r="J195">
            <v>13.55</v>
          </cell>
          <cell r="K195">
            <v>49.141380912263848</v>
          </cell>
          <cell r="L195">
            <v>26.69965095783439</v>
          </cell>
          <cell r="M195">
            <v>1.821380912263848</v>
          </cell>
          <cell r="N195">
            <v>0.6296509578343894</v>
          </cell>
          <cell r="O195">
            <v>683533.72507045476</v>
          </cell>
          <cell r="P195">
            <v>188681.82329293684</v>
          </cell>
          <cell r="Q195">
            <v>1.2922779773556161</v>
          </cell>
        </row>
        <row r="196">
          <cell r="B196">
            <v>38657</v>
          </cell>
          <cell r="C196">
            <v>47.32</v>
          </cell>
          <cell r="D196">
            <v>26.07</v>
          </cell>
          <cell r="E196">
            <v>322106.44566523266</v>
          </cell>
          <cell r="F196">
            <v>293633.06599842088</v>
          </cell>
          <cell r="G196">
            <v>15242077.00887881</v>
          </cell>
          <cell r="H196">
            <v>7655014.0305788321</v>
          </cell>
          <cell r="I196">
            <v>37.186327344159672</v>
          </cell>
          <cell r="J196">
            <v>13.67</v>
          </cell>
          <cell r="K196">
            <v>49.141380912263848</v>
          </cell>
          <cell r="L196">
            <v>26.69965095783439</v>
          </cell>
          <cell r="M196">
            <v>1.821380912263848</v>
          </cell>
          <cell r="N196">
            <v>0.6296509578343894</v>
          </cell>
          <cell r="O196">
            <v>586678.53185180703</v>
          </cell>
          <cell r="P196">
            <v>184886.34125775419</v>
          </cell>
          <cell r="Q196">
            <v>1.2530702650945469</v>
          </cell>
        </row>
        <row r="197">
          <cell r="B197">
            <v>38687</v>
          </cell>
          <cell r="C197">
            <v>47.34</v>
          </cell>
          <cell r="D197">
            <v>26.08</v>
          </cell>
          <cell r="E197">
            <v>326905.59018130403</v>
          </cell>
          <cell r="F197">
            <v>352165.73734260071</v>
          </cell>
          <cell r="G197">
            <v>15475710.639182935</v>
          </cell>
          <cell r="H197">
            <v>9184482.4298950266</v>
          </cell>
          <cell r="I197">
            <v>36.314584447257303</v>
          </cell>
          <cell r="J197">
            <v>13.55</v>
          </cell>
          <cell r="K197">
            <v>49.162150726681546</v>
          </cell>
          <cell r="L197">
            <v>26.709892481024966</v>
          </cell>
          <cell r="M197">
            <v>1.8221507266815422</v>
          </cell>
          <cell r="N197">
            <v>0.62989248102496731</v>
          </cell>
          <cell r="O197">
            <v>595671.25870512158</v>
          </cell>
          <cell r="P197">
            <v>221826.55002671774</v>
          </cell>
          <cell r="Q197">
            <v>1.2038467471637753</v>
          </cell>
        </row>
        <row r="198">
          <cell r="B198">
            <v>38718</v>
          </cell>
          <cell r="C198">
            <v>54.73</v>
          </cell>
          <cell r="D198">
            <v>30.16</v>
          </cell>
          <cell r="E198">
            <v>414662.24352432962</v>
          </cell>
          <cell r="F198">
            <v>390511.0114974404</v>
          </cell>
          <cell r="G198">
            <v>22694464.58808656</v>
          </cell>
          <cell r="H198">
            <v>11777812.106762802</v>
          </cell>
          <cell r="I198">
            <v>42.813489494155284</v>
          </cell>
          <cell r="J198">
            <v>24.52</v>
          </cell>
          <cell r="K198">
            <v>56.836597154019451</v>
          </cell>
          <cell r="L198">
            <v>30.888433942780406</v>
          </cell>
          <cell r="M198">
            <v>2.1065971540194539</v>
          </cell>
          <cell r="N198">
            <v>0.72843394278040563</v>
          </cell>
          <cell r="O198">
            <v>873526.3020876745</v>
          </cell>
          <cell r="P198">
            <v>284461.47580424481</v>
          </cell>
          <cell r="Q198">
            <v>1.4381846027171008</v>
          </cell>
        </row>
        <row r="199">
          <cell r="B199">
            <v>38749</v>
          </cell>
          <cell r="C199">
            <v>54.73</v>
          </cell>
          <cell r="D199">
            <v>30.16</v>
          </cell>
          <cell r="E199">
            <v>380000.76737626933</v>
          </cell>
          <cell r="F199">
            <v>358502.21797172126</v>
          </cell>
          <cell r="G199">
            <v>20797441.998503219</v>
          </cell>
          <cell r="H199">
            <v>10812426.894027114</v>
          </cell>
          <cell r="I199">
            <v>42.802628451983061</v>
          </cell>
          <cell r="J199">
            <v>24.64</v>
          </cell>
          <cell r="K199">
            <v>56.836597154019451</v>
          </cell>
          <cell r="L199">
            <v>30.888433942780406</v>
          </cell>
          <cell r="M199">
            <v>2.1065971540194539</v>
          </cell>
          <cell r="N199">
            <v>0.72843394278040563</v>
          </cell>
          <cell r="O199">
            <v>800508.53508005757</v>
          </cell>
          <cell r="P199">
            <v>261145.18413266132</v>
          </cell>
          <cell r="Q199">
            <v>1.437575392755462</v>
          </cell>
        </row>
        <row r="200">
          <cell r="B200">
            <v>38777</v>
          </cell>
          <cell r="C200">
            <v>48.25</v>
          </cell>
          <cell r="D200">
            <v>26.59</v>
          </cell>
          <cell r="E200">
            <v>360802.61787500523</v>
          </cell>
          <cell r="F200">
            <v>327706.53287984733</v>
          </cell>
          <cell r="G200">
            <v>17408726.312469002</v>
          </cell>
          <cell r="H200">
            <v>8713716.7092751414</v>
          </cell>
          <cell r="I200">
            <v>37.940589450560815</v>
          </cell>
          <cell r="J200">
            <v>24.52</v>
          </cell>
          <cell r="K200">
            <v>50.107177282686621</v>
          </cell>
          <cell r="L200">
            <v>27.232210163744398</v>
          </cell>
          <cell r="M200">
            <v>1.8571772826866209</v>
          </cell>
          <cell r="N200">
            <v>0.64221016374439799</v>
          </cell>
          <cell r="O200">
            <v>670074.42545132141</v>
          </cell>
          <cell r="P200">
            <v>210456.46614087571</v>
          </cell>
          <cell r="Q200">
            <v>1.2788949727491929</v>
          </cell>
        </row>
        <row r="201">
          <cell r="B201">
            <v>38808</v>
          </cell>
          <cell r="C201">
            <v>48.25</v>
          </cell>
          <cell r="D201">
            <v>26.59</v>
          </cell>
          <cell r="E201">
            <v>344068.81414607557</v>
          </cell>
          <cell r="F201">
            <v>312690.31290992972</v>
          </cell>
          <cell r="G201">
            <v>16601320.282548146</v>
          </cell>
          <cell r="H201">
            <v>8314435.4202750316</v>
          </cell>
          <cell r="I201">
            <v>37.937433491805102</v>
          </cell>
          <cell r="J201">
            <v>24.67</v>
          </cell>
          <cell r="K201">
            <v>50.107177282686621</v>
          </cell>
          <cell r="L201">
            <v>27.232210163744398</v>
          </cell>
          <cell r="M201">
            <v>1.8571772826866209</v>
          </cell>
          <cell r="N201">
            <v>0.64221016374439799</v>
          </cell>
          <cell r="O201">
            <v>638996.78531301662</v>
          </cell>
          <cell r="P201">
            <v>200812.897055173</v>
          </cell>
          <cell r="Q201">
            <v>1.2787179466126775</v>
          </cell>
        </row>
        <row r="202">
          <cell r="B202">
            <v>38838</v>
          </cell>
          <cell r="C202">
            <v>47.29</v>
          </cell>
          <cell r="D202">
            <v>26.06</v>
          </cell>
          <cell r="E202">
            <v>324889.95294217707</v>
          </cell>
          <cell r="F202">
            <v>275799.9996531654</v>
          </cell>
          <cell r="G202">
            <v>15364045.874635553</v>
          </cell>
          <cell r="H202">
            <v>7187347.9909614902</v>
          </cell>
          <cell r="I202">
            <v>37.542485550426534</v>
          </cell>
          <cell r="J202">
            <v>24.52</v>
          </cell>
          <cell r="K202">
            <v>49.110226190637306</v>
          </cell>
          <cell r="L202">
            <v>26.68940943464381</v>
          </cell>
          <cell r="M202">
            <v>1.8202261906373067</v>
          </cell>
          <cell r="N202">
            <v>0.62940943464381149</v>
          </cell>
          <cell r="O202">
            <v>591373.20142027282</v>
          </cell>
          <cell r="P202">
            <v>173591.12185646224</v>
          </cell>
          <cell r="Q202">
            <v>1.2734761418459364</v>
          </cell>
        </row>
        <row r="203">
          <cell r="B203">
            <v>38869</v>
          </cell>
          <cell r="C203">
            <v>55.77</v>
          </cell>
          <cell r="D203">
            <v>20.239999999999998</v>
          </cell>
          <cell r="E203">
            <v>388572.8858445448</v>
          </cell>
          <cell r="F203">
            <v>316469.0379183733</v>
          </cell>
          <cell r="G203">
            <v>21670709.843550265</v>
          </cell>
          <cell r="H203">
            <v>6405333.3274678756</v>
          </cell>
          <cell r="I203">
            <v>39.821806653953203</v>
          </cell>
          <cell r="J203">
            <v>56</v>
          </cell>
          <cell r="K203">
            <v>71.773792608528595</v>
          </cell>
          <cell r="L203">
            <v>23.325696874465937</v>
          </cell>
          <cell r="M203">
            <v>16.003792608528592</v>
          </cell>
          <cell r="N203">
            <v>3.0856968744659383</v>
          </cell>
          <cell r="O203">
            <v>6218639.8783535501</v>
          </cell>
          <cell r="P203">
            <v>976527.52116996702</v>
          </cell>
          <cell r="Q203">
            <v>10.2053043329988</v>
          </cell>
        </row>
        <row r="204">
          <cell r="B204">
            <v>38899</v>
          </cell>
          <cell r="C204">
            <v>74.45</v>
          </cell>
          <cell r="D204">
            <v>27.03</v>
          </cell>
          <cell r="E204">
            <v>488611.23591422831</v>
          </cell>
          <cell r="F204">
            <v>427439.55361097271</v>
          </cell>
          <cell r="G204">
            <v>36377106.5138143</v>
          </cell>
          <cell r="H204">
            <v>11553691.134104593</v>
          </cell>
          <cell r="I204">
            <v>52.323297131550902</v>
          </cell>
          <cell r="J204">
            <v>56.13</v>
          </cell>
          <cell r="K204">
            <v>95.814216598618501</v>
          </cell>
          <cell r="L204">
            <v>31.150868899052096</v>
          </cell>
          <cell r="M204">
            <v>21.364216598618498</v>
          </cell>
          <cell r="N204">
            <v>4.1208688990520947</v>
          </cell>
          <cell r="O204">
            <v>10438796.276590256</v>
          </cell>
          <cell r="P204">
            <v>1761422.362700168</v>
          </cell>
          <cell r="Q204">
            <v>13.318277522160018</v>
          </cell>
        </row>
        <row r="205">
          <cell r="B205">
            <v>38930</v>
          </cell>
          <cell r="C205">
            <v>74.25</v>
          </cell>
          <cell r="D205">
            <v>26.95</v>
          </cell>
          <cell r="E205">
            <v>566383.75814571243</v>
          </cell>
          <cell r="F205">
            <v>410991.82674554217</v>
          </cell>
          <cell r="G205">
            <v>42053994.042319149</v>
          </cell>
          <cell r="H205">
            <v>11076229.73079236</v>
          </cell>
          <cell r="I205">
            <v>54.360088991810571</v>
          </cell>
          <cell r="J205">
            <v>56.13</v>
          </cell>
          <cell r="K205">
            <v>95.556824478810256</v>
          </cell>
          <cell r="L205">
            <v>31.058672468718235</v>
          </cell>
          <cell r="M205">
            <v>21.306824478810256</v>
          </cell>
          <cell r="N205">
            <v>4.1086724687182361</v>
          </cell>
          <cell r="O205">
            <v>12067839.322459614</v>
          </cell>
          <cell r="P205">
            <v>1688630.8034176244</v>
          </cell>
          <cell r="Q205">
            <v>14.074906656695154</v>
          </cell>
        </row>
        <row r="206">
          <cell r="B206">
            <v>38961</v>
          </cell>
          <cell r="C206">
            <v>51.73</v>
          </cell>
          <cell r="D206">
            <v>18.78</v>
          </cell>
          <cell r="E206">
            <v>426130.94134573673</v>
          </cell>
          <cell r="F206">
            <v>459948.91817050317</v>
          </cell>
          <cell r="G206">
            <v>22043753.595814958</v>
          </cell>
          <cell r="H206">
            <v>8637840.6832420491</v>
          </cell>
          <cell r="I206">
            <v>34.626217884929453</v>
          </cell>
          <cell r="J206">
            <v>56</v>
          </cell>
          <cell r="K206">
            <v>66.574471788402079</v>
          </cell>
          <cell r="L206">
            <v>21.643112020873044</v>
          </cell>
          <cell r="M206">
            <v>14.844471788402082</v>
          </cell>
          <cell r="N206">
            <v>2.863112020873043</v>
          </cell>
          <cell r="O206">
            <v>6325688.7369720116</v>
          </cell>
          <cell r="P206">
            <v>1316885.2766015192</v>
          </cell>
          <cell r="Q206">
            <v>8.6251526106755598</v>
          </cell>
        </row>
        <row r="207">
          <cell r="B207">
            <v>38991</v>
          </cell>
          <cell r="C207">
            <v>47.32</v>
          </cell>
          <cell r="D207">
            <v>26.07</v>
          </cell>
          <cell r="E207">
            <v>385509.86321663857</v>
          </cell>
          <cell r="F207">
            <v>307790.03612793447</v>
          </cell>
          <cell r="G207">
            <v>18242326.727411337</v>
          </cell>
          <cell r="H207">
            <v>8024086.2418552516</v>
          </cell>
          <cell r="I207">
            <v>37.886076421038204</v>
          </cell>
          <cell r="J207">
            <v>12.26</v>
          </cell>
          <cell r="K207">
            <v>49.141380912263848</v>
          </cell>
          <cell r="L207">
            <v>26.69965095783439</v>
          </cell>
          <cell r="M207">
            <v>1.821380912263848</v>
          </cell>
          <cell r="N207">
            <v>0.6296509578343894</v>
          </cell>
          <cell r="O207">
            <v>702160.30635223247</v>
          </cell>
          <cell r="P207">
            <v>193800.29105983526</v>
          </cell>
          <cell r="Q207">
            <v>1.2923131797063359</v>
          </cell>
        </row>
        <row r="208">
          <cell r="B208">
            <v>39022</v>
          </cell>
          <cell r="C208">
            <v>47.32</v>
          </cell>
          <cell r="D208">
            <v>26.07</v>
          </cell>
          <cell r="E208">
            <v>330642.98635543312</v>
          </cell>
          <cell r="F208">
            <v>301364.29193519853</v>
          </cell>
          <cell r="G208">
            <v>15646026.114339095</v>
          </cell>
          <cell r="H208">
            <v>7856567.0907506263</v>
          </cell>
          <cell r="I208">
            <v>37.187219217880489</v>
          </cell>
          <cell r="J208">
            <v>12.33</v>
          </cell>
          <cell r="K208">
            <v>49.141380912263848</v>
          </cell>
          <cell r="L208">
            <v>26.69965095783439</v>
          </cell>
          <cell r="M208">
            <v>1.821380912263848</v>
          </cell>
          <cell r="N208">
            <v>0.6296509578343894</v>
          </cell>
          <cell r="O208">
            <v>602226.82412170188</v>
          </cell>
          <cell r="P208">
            <v>189754.31507408031</v>
          </cell>
          <cell r="Q208">
            <v>1.2531202826300136</v>
          </cell>
        </row>
        <row r="209">
          <cell r="B209">
            <v>39052</v>
          </cell>
          <cell r="C209">
            <v>47.34</v>
          </cell>
          <cell r="D209">
            <v>26.08</v>
          </cell>
          <cell r="E209">
            <v>335338.13815327338</v>
          </cell>
          <cell r="F209">
            <v>361145.38617340982</v>
          </cell>
          <cell r="G209">
            <v>15874907.460175963</v>
          </cell>
          <cell r="H209">
            <v>9418671.671402527</v>
          </cell>
          <cell r="I209">
            <v>36.316119833603736</v>
          </cell>
          <cell r="J209">
            <v>12.26</v>
          </cell>
          <cell r="K209">
            <v>49.162150726681546</v>
          </cell>
          <cell r="L209">
            <v>26.709892481024966</v>
          </cell>
          <cell r="M209">
            <v>1.8221507266815422</v>
          </cell>
          <cell r="N209">
            <v>0.62989248102496731</v>
          </cell>
          <cell r="O209">
            <v>611036.63212002243</v>
          </cell>
          <cell r="P209">
            <v>227482.76330748905</v>
          </cell>
          <cell r="Q209">
            <v>1.2039328514456098</v>
          </cell>
        </row>
        <row r="210">
          <cell r="B210">
            <v>39083</v>
          </cell>
          <cell r="C210">
            <v>54.73</v>
          </cell>
          <cell r="D210">
            <v>30.16</v>
          </cell>
          <cell r="E210">
            <v>425159.58794593712</v>
          </cell>
          <cell r="F210">
            <v>400245.63869125803</v>
          </cell>
          <cell r="G210">
            <v>23268984.248281136</v>
          </cell>
          <cell r="H210">
            <v>12071408.462928342</v>
          </cell>
          <cell r="I210">
            <v>42.815809217965203</v>
          </cell>
          <cell r="J210">
            <v>25.010400000000001</v>
          </cell>
          <cell r="K210">
            <v>56.836597154019451</v>
          </cell>
          <cell r="L210">
            <v>30.888433942780406</v>
          </cell>
          <cell r="M210">
            <v>2.1065971540194539</v>
          </cell>
          <cell r="N210">
            <v>0.72843394278040563</v>
          </cell>
          <cell r="O210">
            <v>895639.97797099489</v>
          </cell>
          <cell r="P210">
            <v>291552.50867253478</v>
          </cell>
          <cell r="Q210">
            <v>1.4383147190384311</v>
          </cell>
        </row>
        <row r="211">
          <cell r="B211">
            <v>39114</v>
          </cell>
          <cell r="C211">
            <v>54.73</v>
          </cell>
          <cell r="D211">
            <v>30.16</v>
          </cell>
          <cell r="E211">
            <v>389524.86508012033</v>
          </cell>
          <cell r="F211">
            <v>367320.5386361889</v>
          </cell>
          <cell r="G211">
            <v>21318695.865834985</v>
          </cell>
          <cell r="H211">
            <v>11078387.445267458</v>
          </cell>
          <cell r="I211">
            <v>42.805417264905458</v>
          </cell>
          <cell r="J211">
            <v>25.1328</v>
          </cell>
          <cell r="K211">
            <v>56.836597154019451</v>
          </cell>
          <cell r="L211">
            <v>30.888433942780406</v>
          </cell>
          <cell r="M211">
            <v>2.1065971540194539</v>
          </cell>
          <cell r="N211">
            <v>0.72843394278040563</v>
          </cell>
          <cell r="O211">
            <v>820571.97219759331</v>
          </cell>
          <cell r="P211">
            <v>267568.7482229814</v>
          </cell>
          <cell r="Q211">
            <v>1.4377318208943579</v>
          </cell>
        </row>
        <row r="212">
          <cell r="B212">
            <v>39142</v>
          </cell>
          <cell r="C212">
            <v>48.25</v>
          </cell>
          <cell r="D212">
            <v>26.59</v>
          </cell>
          <cell r="E212">
            <v>369916.05635299988</v>
          </cell>
          <cell r="F212">
            <v>335849.05614660837</v>
          </cell>
          <cell r="G212">
            <v>17848449.719032243</v>
          </cell>
          <cell r="H212">
            <v>8930226.4029383175</v>
          </cell>
          <cell r="I212">
            <v>37.942759776164806</v>
          </cell>
          <cell r="J212">
            <v>25.010400000000001</v>
          </cell>
          <cell r="K212">
            <v>50.107177282686621</v>
          </cell>
          <cell r="L212">
            <v>27.232210163744398</v>
          </cell>
          <cell r="M212">
            <v>1.8571772826866209</v>
          </cell>
          <cell r="N212">
            <v>0.64221016374439799</v>
          </cell>
          <cell r="O212">
            <v>686999.69635981519</v>
          </cell>
          <cell r="P212">
            <v>215685.67734131488</v>
          </cell>
          <cell r="Q212">
            <v>1.2790167120957416</v>
          </cell>
        </row>
        <row r="213">
          <cell r="B213">
            <v>39173</v>
          </cell>
          <cell r="C213">
            <v>48.25</v>
          </cell>
          <cell r="D213">
            <v>26.59</v>
          </cell>
          <cell r="E213">
            <v>352748.52354281046</v>
          </cell>
          <cell r="F213">
            <v>320457.2292194686</v>
          </cell>
          <cell r="G213">
            <v>17020116.260940604</v>
          </cell>
          <cell r="H213">
            <v>8520957.72494567</v>
          </cell>
          <cell r="I213">
            <v>37.939476721770212</v>
          </cell>
          <cell r="J213">
            <v>25.163400000000003</v>
          </cell>
          <cell r="K213">
            <v>50.107177282686621</v>
          </cell>
          <cell r="L213">
            <v>27.232210163744398</v>
          </cell>
          <cell r="M213">
            <v>1.8571772826866209</v>
          </cell>
          <cell r="N213">
            <v>0.64221016374439799</v>
          </cell>
          <cell r="O213">
            <v>655116.54442495422</v>
          </cell>
          <cell r="P213">
            <v>205800.889650111</v>
          </cell>
          <cell r="Q213">
            <v>1.2788325568261603</v>
          </cell>
        </row>
        <row r="214">
          <cell r="B214">
            <v>39203</v>
          </cell>
          <cell r="C214">
            <v>47.29</v>
          </cell>
          <cell r="D214">
            <v>26.06</v>
          </cell>
          <cell r="E214">
            <v>333553.02041201782</v>
          </cell>
          <cell r="F214">
            <v>283099.74885378144</v>
          </cell>
          <cell r="G214">
            <v>15773722.335284323</v>
          </cell>
          <cell r="H214">
            <v>7377579.4551295443</v>
          </cell>
          <cell r="I214">
            <v>37.543497644514481</v>
          </cell>
          <cell r="J214">
            <v>25.010400000000001</v>
          </cell>
          <cell r="K214">
            <v>49.110226190637306</v>
          </cell>
          <cell r="L214">
            <v>26.68940943464381</v>
          </cell>
          <cell r="M214">
            <v>1.8202261906373067</v>
          </cell>
          <cell r="N214">
            <v>0.62940943464381149</v>
          </cell>
          <cell r="O214">
            <v>607141.94372013502</v>
          </cell>
          <cell r="P214">
            <v>178185.65287386358</v>
          </cell>
          <cell r="Q214">
            <v>1.2735329114454921</v>
          </cell>
        </row>
        <row r="215">
          <cell r="B215">
            <v>39234</v>
          </cell>
          <cell r="C215">
            <v>55.77</v>
          </cell>
          <cell r="D215">
            <v>20.239999999999998</v>
          </cell>
          <cell r="E215">
            <v>399274.25061387831</v>
          </cell>
          <cell r="F215">
            <v>325157.42998685868</v>
          </cell>
          <cell r="G215">
            <v>22267524.956735995</v>
          </cell>
          <cell r="H215">
            <v>6581186.382934019</v>
          </cell>
          <cell r="I215">
            <v>39.822542431809637</v>
          </cell>
          <cell r="J215">
            <v>57.120000000000005</v>
          </cell>
          <cell r="K215">
            <v>71.773792608528595</v>
          </cell>
          <cell r="L215">
            <v>23.325696874465937</v>
          </cell>
          <cell r="M215">
            <v>16.003792608528592</v>
          </cell>
          <cell r="N215">
            <v>3.0856968744659383</v>
          </cell>
          <cell r="O215">
            <v>6389902.3007501783</v>
          </cell>
          <cell r="P215">
            <v>1003337.265419827</v>
          </cell>
          <cell r="Q215">
            <v>10.205571849148205</v>
          </cell>
        </row>
        <row r="216">
          <cell r="B216">
            <v>39264</v>
          </cell>
          <cell r="C216">
            <v>74.45</v>
          </cell>
          <cell r="D216">
            <v>27.03</v>
          </cell>
          <cell r="E216">
            <v>502353.00295969663</v>
          </cell>
          <cell r="F216">
            <v>439436.97132780484</v>
          </cell>
          <cell r="G216">
            <v>37400181.070349418</v>
          </cell>
          <cell r="H216">
            <v>11877981.334990565</v>
          </cell>
          <cell r="I216">
            <v>52.323940316545325</v>
          </cell>
          <cell r="J216">
            <v>57.252600000000001</v>
          </cell>
          <cell r="K216">
            <v>95.814216598618501</v>
          </cell>
          <cell r="L216">
            <v>31.150868899052096</v>
          </cell>
          <cell r="M216">
            <v>21.364216598618498</v>
          </cell>
          <cell r="N216">
            <v>4.1208688990520947</v>
          </cell>
          <cell r="O216">
            <v>10732378.364197398</v>
          </cell>
          <cell r="P216">
            <v>1810862.1482383981</v>
          </cell>
          <cell r="Q216">
            <v>13.318511403697215</v>
          </cell>
        </row>
        <row r="217">
          <cell r="B217">
            <v>39295</v>
          </cell>
          <cell r="C217">
            <v>74.25</v>
          </cell>
          <cell r="D217">
            <v>26.95</v>
          </cell>
          <cell r="E217">
            <v>582310.68091583927</v>
          </cell>
          <cell r="F217">
            <v>422492.7844806881</v>
          </cell>
          <cell r="G217">
            <v>43236568.058001064</v>
          </cell>
          <cell r="H217">
            <v>11386180.541754544</v>
          </cell>
          <cell r="I217">
            <v>54.36162441796489</v>
          </cell>
          <cell r="J217">
            <v>57.252600000000001</v>
          </cell>
          <cell r="K217">
            <v>95.556824478810256</v>
          </cell>
          <cell r="L217">
            <v>31.058672468718235</v>
          </cell>
          <cell r="M217">
            <v>21.306824478810256</v>
          </cell>
          <cell r="N217">
            <v>4.1086724687182361</v>
          </cell>
          <cell r="O217">
            <v>12407191.470410272</v>
          </cell>
          <cell r="P217">
            <v>1735884.4718279105</v>
          </cell>
          <cell r="Q217">
            <v>14.075464933490128</v>
          </cell>
        </row>
        <row r="218">
          <cell r="B218">
            <v>39326</v>
          </cell>
          <cell r="C218">
            <v>51.73</v>
          </cell>
          <cell r="D218">
            <v>18.78</v>
          </cell>
          <cell r="E218">
            <v>437966.76851078123</v>
          </cell>
          <cell r="F218">
            <v>472702.48986070394</v>
          </cell>
          <cell r="G218">
            <v>22656020.93506271</v>
          </cell>
          <cell r="H218">
            <v>8877352.7595840208</v>
          </cell>
          <cell r="I218">
            <v>34.626592920284416</v>
          </cell>
          <cell r="J218">
            <v>57.120000000000005</v>
          </cell>
          <cell r="K218">
            <v>66.574471788402079</v>
          </cell>
          <cell r="L218">
            <v>21.643112020873044</v>
          </cell>
          <cell r="M218">
            <v>14.844471788402082</v>
          </cell>
          <cell r="N218">
            <v>2.863112020873043</v>
          </cell>
          <cell r="O218">
            <v>6501385.3394159172</v>
          </cell>
          <cell r="P218">
            <v>1353400.1810167991</v>
          </cell>
          <cell r="Q218">
            <v>8.6252889819506233</v>
          </cell>
        </row>
        <row r="219">
          <cell r="B219">
            <v>39356</v>
          </cell>
          <cell r="C219">
            <v>47.32</v>
          </cell>
          <cell r="D219">
            <v>26.07</v>
          </cell>
          <cell r="E219">
            <v>396081.95492828131</v>
          </cell>
          <cell r="F219">
            <v>316197.34529948828</v>
          </cell>
          <cell r="G219">
            <v>18742598.10720627</v>
          </cell>
          <cell r="H219">
            <v>8243264.7919576596</v>
          </cell>
          <cell r="I219">
            <v>37.886630835031298</v>
          </cell>
          <cell r="J219">
            <v>12.5052</v>
          </cell>
          <cell r="K219">
            <v>49.141380912263848</v>
          </cell>
          <cell r="L219">
            <v>26.69965095783439</v>
          </cell>
          <cell r="M219">
            <v>1.821380912263848</v>
          </cell>
          <cell r="N219">
            <v>0.6296509578343894</v>
          </cell>
          <cell r="O219">
            <v>721416.11239852139</v>
          </cell>
          <cell r="P219">
            <v>199093.96133251395</v>
          </cell>
          <cell r="Q219">
            <v>1.2923442720245815</v>
          </cell>
        </row>
        <row r="220">
          <cell r="B220">
            <v>39387</v>
          </cell>
          <cell r="C220">
            <v>47.32</v>
          </cell>
          <cell r="D220">
            <v>26.07</v>
          </cell>
          <cell r="E220">
            <v>339468.95473333495</v>
          </cell>
          <cell r="F220">
            <v>309360.99284012994</v>
          </cell>
          <cell r="G220">
            <v>16063670.93798141</v>
          </cell>
          <cell r="H220">
            <v>8065041.083342188</v>
          </cell>
          <cell r="I220">
            <v>37.188036883256821</v>
          </cell>
          <cell r="J220">
            <v>12.576600000000001</v>
          </cell>
          <cell r="K220">
            <v>49.141380912263848</v>
          </cell>
          <cell r="L220">
            <v>26.69965095783439</v>
          </cell>
          <cell r="M220">
            <v>1.821380912263848</v>
          </cell>
          <cell r="N220">
            <v>0.6296509578343894</v>
          </cell>
          <cell r="O220">
            <v>618302.27445745654</v>
          </cell>
          <cell r="P220">
            <v>194789.44545838551</v>
          </cell>
          <cell r="Q220">
            <v>1.2531661384569157</v>
          </cell>
        </row>
        <row r="221">
          <cell r="B221">
            <v>39417</v>
          </cell>
          <cell r="C221">
            <v>47.34</v>
          </cell>
          <cell r="D221">
            <v>26.08</v>
          </cell>
          <cell r="E221">
            <v>344061.06918534019</v>
          </cell>
          <cell r="F221">
            <v>370438.8168738219</v>
          </cell>
          <cell r="G221">
            <v>16287851.015234007</v>
          </cell>
          <cell r="H221">
            <v>9661044.3440692741</v>
          </cell>
          <cell r="I221">
            <v>36.317564027091613</v>
          </cell>
          <cell r="J221">
            <v>12.5052</v>
          </cell>
          <cell r="K221">
            <v>49.162150726681546</v>
          </cell>
          <cell r="L221">
            <v>26.709892481024966</v>
          </cell>
          <cell r="M221">
            <v>1.8221507266815422</v>
          </cell>
          <cell r="N221">
            <v>0.62989248102496731</v>
          </cell>
          <cell r="O221">
            <v>626931.12723889598</v>
          </cell>
          <cell r="P221">
            <v>233336.62542860518</v>
          </cell>
          <cell r="Q221">
            <v>1.2040138416428929</v>
          </cell>
        </row>
        <row r="222">
          <cell r="B222">
            <v>39448</v>
          </cell>
          <cell r="C222">
            <v>54.73</v>
          </cell>
          <cell r="D222">
            <v>30.16</v>
          </cell>
          <cell r="E222">
            <v>432491.78030485415</v>
          </cell>
          <cell r="F222">
            <v>403124.11002787104</v>
          </cell>
          <cell r="G222">
            <v>23670275.136084668</v>
          </cell>
          <cell r="H222">
            <v>12158223.15844059</v>
          </cell>
          <cell r="I222">
            <v>42.876755587138348</v>
          </cell>
          <cell r="J222">
            <v>25.510608000000001</v>
          </cell>
          <cell r="K222">
            <v>56.836597154019451</v>
          </cell>
          <cell r="L222">
            <v>30.888433942780406</v>
          </cell>
          <cell r="M222">
            <v>2.1065971540194539</v>
          </cell>
          <cell r="N222">
            <v>0.72843394278040563</v>
          </cell>
          <cell r="O222">
            <v>911085.95352701272</v>
          </cell>
          <cell r="P222">
            <v>293649.28489744413</v>
          </cell>
          <cell r="Q222">
            <v>1.4417332800418097</v>
          </cell>
        </row>
        <row r="223">
          <cell r="B223">
            <v>39479</v>
          </cell>
          <cell r="C223">
            <v>54.73</v>
          </cell>
          <cell r="D223">
            <v>30.16</v>
          </cell>
          <cell r="E223">
            <v>396220.71160187677</v>
          </cell>
          <cell r="F223">
            <v>370066.2246031799</v>
          </cell>
          <cell r="G223">
            <v>21685159.545970716</v>
          </cell>
          <cell r="H223">
            <v>11161197.334031906</v>
          </cell>
          <cell r="I223">
            <v>42.864304907336965</v>
          </cell>
          <cell r="J223">
            <v>25.635456000000001</v>
          </cell>
          <cell r="K223">
            <v>56.836597154019451</v>
          </cell>
          <cell r="L223">
            <v>30.888433942780406</v>
          </cell>
          <cell r="M223">
            <v>2.1065971540194539</v>
          </cell>
          <cell r="N223">
            <v>0.72843394278040563</v>
          </cell>
          <cell r="O223">
            <v>834677.42342407641</v>
          </cell>
          <cell r="P223">
            <v>269568.7990775535</v>
          </cell>
          <cell r="Q223">
            <v>1.4410349052409477</v>
          </cell>
        </row>
        <row r="224">
          <cell r="B224">
            <v>39508</v>
          </cell>
          <cell r="C224">
            <v>48.25</v>
          </cell>
          <cell r="D224">
            <v>26.59</v>
          </cell>
          <cell r="E224">
            <v>376386.74626042158</v>
          </cell>
          <cell r="F224">
            <v>338069.36099068262</v>
          </cell>
          <cell r="G224">
            <v>18160660.507065341</v>
          </cell>
          <cell r="H224">
            <v>8989264.3087422512</v>
          </cell>
          <cell r="I224">
            <v>38.000829638461504</v>
          </cell>
          <cell r="J224">
            <v>25.510608000000001</v>
          </cell>
          <cell r="K224">
            <v>50.107177282686621</v>
          </cell>
          <cell r="L224">
            <v>27.232210163744398</v>
          </cell>
          <cell r="M224">
            <v>1.8571772826866209</v>
          </cell>
          <cell r="N224">
            <v>0.64221016374439799</v>
          </cell>
          <cell r="O224">
            <v>699016.91465918836</v>
          </cell>
          <cell r="P224">
            <v>217111.57967879027</v>
          </cell>
          <cell r="Q224">
            <v>1.2822740054148551</v>
          </cell>
        </row>
        <row r="225">
          <cell r="B225">
            <v>39539</v>
          </cell>
          <cell r="C225">
            <v>48.25</v>
          </cell>
          <cell r="D225">
            <v>26.59</v>
          </cell>
          <cell r="E225">
            <v>359564.33824454958</v>
          </cell>
          <cell r="F225">
            <v>322209.15556290362</v>
          </cell>
          <cell r="G225">
            <v>17348979.320299517</v>
          </cell>
          <cell r="H225">
            <v>8567541.4464176074</v>
          </cell>
          <cell r="I225">
            <v>38.013388613838487</v>
          </cell>
          <cell r="J225">
            <v>25.666668000000005</v>
          </cell>
          <cell r="K225">
            <v>50.107177282686621</v>
          </cell>
          <cell r="L225">
            <v>27.232210163744398</v>
          </cell>
          <cell r="M225">
            <v>1.8571772826866209</v>
          </cell>
          <cell r="N225">
            <v>0.64221016374439799</v>
          </cell>
          <cell r="O225">
            <v>667774.72065202566</v>
          </cell>
          <cell r="P225">
            <v>206925.99455399654</v>
          </cell>
          <cell r="Q225">
            <v>1.2829784718105446</v>
          </cell>
        </row>
        <row r="226">
          <cell r="B226">
            <v>39569</v>
          </cell>
          <cell r="C226">
            <v>47.29</v>
          </cell>
          <cell r="D226">
            <v>26.06</v>
          </cell>
          <cell r="E226">
            <v>340590.34936446173</v>
          </cell>
          <cell r="F226">
            <v>284910.33949072351</v>
          </cell>
          <cell r="G226">
            <v>16106517.621445395</v>
          </cell>
          <cell r="H226">
            <v>7424763.447128254</v>
          </cell>
          <cell r="I226">
            <v>37.619912316390064</v>
          </cell>
          <cell r="J226">
            <v>25.510608000000001</v>
          </cell>
          <cell r="K226">
            <v>49.110226190637306</v>
          </cell>
          <cell r="L226">
            <v>26.68940943464381</v>
          </cell>
          <cell r="M226">
            <v>1.8202261906373067</v>
          </cell>
          <cell r="N226">
            <v>0.62940943464381149</v>
          </cell>
          <cell r="O226">
            <v>619951.4741915036</v>
          </cell>
          <cell r="P226">
            <v>179325.25570303269</v>
          </cell>
          <cell r="Q226">
            <v>1.2778191041762121</v>
          </cell>
        </row>
        <row r="227">
          <cell r="B227">
            <v>39600</v>
          </cell>
          <cell r="C227">
            <v>55.77</v>
          </cell>
          <cell r="D227">
            <v>20.239999999999998</v>
          </cell>
          <cell r="E227">
            <v>408590.40009227471</v>
          </cell>
          <cell r="F227">
            <v>328607.40444377292</v>
          </cell>
          <cell r="G227">
            <v>22787086.613146164</v>
          </cell>
          <cell r="H227">
            <v>6651013.8659419632</v>
          </cell>
          <cell r="I227">
            <v>39.932431021840706</v>
          </cell>
          <cell r="J227">
            <v>58.262400000000007</v>
          </cell>
          <cell r="K227">
            <v>71.773792608528595</v>
          </cell>
          <cell r="L227">
            <v>23.325696874465937</v>
          </cell>
          <cell r="M227">
            <v>16.003792608528592</v>
          </cell>
          <cell r="N227">
            <v>3.0856968744659383</v>
          </cell>
          <cell r="O227">
            <v>6538996.0249124859</v>
          </cell>
          <cell r="P227">
            <v>1013982.8408185146</v>
          </cell>
          <cell r="Q227">
            <v>10.24552544684318</v>
          </cell>
        </row>
        <row r="228">
          <cell r="B228">
            <v>39630</v>
          </cell>
          <cell r="C228">
            <v>74.45</v>
          </cell>
          <cell r="D228">
            <v>27.03</v>
          </cell>
          <cell r="E228">
            <v>514844.8869002625</v>
          </cell>
          <cell r="F228">
            <v>446207.24304756586</v>
          </cell>
          <cell r="G228">
            <v>38330201.829724543</v>
          </cell>
          <cell r="H228">
            <v>12060981.779575706</v>
          </cell>
          <cell r="I228">
            <v>52.433350948440001</v>
          </cell>
          <cell r="J228">
            <v>58.397652000000001</v>
          </cell>
          <cell r="K228">
            <v>95.814216598618501</v>
          </cell>
          <cell r="L228">
            <v>31.150868899052096</v>
          </cell>
          <cell r="M228">
            <v>21.364216598618498</v>
          </cell>
          <cell r="N228">
            <v>4.1208688990520947</v>
          </cell>
          <cell r="O228">
            <v>10999257.678428451</v>
          </cell>
          <cell r="P228">
            <v>1838761.5504064932</v>
          </cell>
          <cell r="Q228">
            <v>13.358296421997283</v>
          </cell>
        </row>
        <row r="229">
          <cell r="B229">
            <v>39661</v>
          </cell>
          <cell r="C229">
            <v>74.25</v>
          </cell>
          <cell r="D229">
            <v>26.95</v>
          </cell>
          <cell r="E229">
            <v>596718.16742732935</v>
          </cell>
          <cell r="F229">
            <v>428653.67400944623</v>
          </cell>
          <cell r="G229">
            <v>44306323.931479201</v>
          </cell>
          <cell r="H229">
            <v>11552216.514554575</v>
          </cell>
          <cell r="I229">
            <v>54.47637450991774</v>
          </cell>
          <cell r="J229">
            <v>58.397652000000001</v>
          </cell>
          <cell r="K229">
            <v>95.556824478810256</v>
          </cell>
          <cell r="L229">
            <v>31.058672468718235</v>
          </cell>
          <cell r="M229">
            <v>21.306824478810256</v>
          </cell>
          <cell r="N229">
            <v>4.1086724687182361</v>
          </cell>
          <cell r="O229">
            <v>12714169.256691419</v>
          </cell>
          <cell r="P229">
            <v>1761197.5490175334</v>
          </cell>
          <cell r="Q229">
            <v>14.117187756419877</v>
          </cell>
        </row>
        <row r="230">
          <cell r="B230">
            <v>39692</v>
          </cell>
          <cell r="C230">
            <v>51.73</v>
          </cell>
          <cell r="D230">
            <v>18.78</v>
          </cell>
          <cell r="E230">
            <v>448240.63038519048</v>
          </cell>
          <cell r="F230">
            <v>479406.3552536795</v>
          </cell>
          <cell r="G230">
            <v>23187487.809825901</v>
          </cell>
          <cell r="H230">
            <v>9003251.3516641017</v>
          </cell>
          <cell r="I230">
            <v>34.701497077921573</v>
          </cell>
          <cell r="J230">
            <v>58.262400000000007</v>
          </cell>
          <cell r="K230">
            <v>66.574471788402079</v>
          </cell>
          <cell r="L230">
            <v>21.643112020873044</v>
          </cell>
          <cell r="M230">
            <v>14.844471788402082</v>
          </cell>
          <cell r="N230">
            <v>2.863112020873043</v>
          </cell>
          <cell r="O230">
            <v>6653895.3921685247</v>
          </cell>
          <cell r="P230">
            <v>1372594.0986097422</v>
          </cell>
          <cell r="Q230">
            <v>8.6525258153568281</v>
          </cell>
        </row>
        <row r="231">
          <cell r="B231">
            <v>39722</v>
          </cell>
          <cell r="C231">
            <v>47.32</v>
          </cell>
          <cell r="D231">
            <v>26.07</v>
          </cell>
          <cell r="E231">
            <v>404270.52731138933</v>
          </cell>
          <cell r="F231">
            <v>318244.04698279483</v>
          </cell>
          <cell r="G231">
            <v>19130081.352374945</v>
          </cell>
          <cell r="H231">
            <v>8296622.3048414616</v>
          </cell>
          <cell r="I231">
            <v>37.960069779919984</v>
          </cell>
          <cell r="J231">
            <v>12.755304000000001</v>
          </cell>
          <cell r="K231">
            <v>49.141380912263848</v>
          </cell>
          <cell r="L231">
            <v>26.69965095783439</v>
          </cell>
          <cell r="M231">
            <v>1.821380912263848</v>
          </cell>
          <cell r="N231">
            <v>0.6296509578343894</v>
          </cell>
          <cell r="O231">
            <v>736330.62183580524</v>
          </cell>
          <cell r="P231">
            <v>200382.66900780919</v>
          </cell>
          <cell r="Q231">
            <v>1.2964628315749596</v>
          </cell>
        </row>
        <row r="232">
          <cell r="B232">
            <v>39753</v>
          </cell>
          <cell r="C232">
            <v>47.32</v>
          </cell>
          <cell r="D232">
            <v>26.07</v>
          </cell>
          <cell r="E232">
            <v>345264.23959855497</v>
          </cell>
          <cell r="F232">
            <v>310614.9802690958</v>
          </cell>
          <cell r="G232">
            <v>16337903.817803621</v>
          </cell>
          <cell r="H232">
            <v>8097732.5356153278</v>
          </cell>
          <cell r="I232">
            <v>37.25630514464202</v>
          </cell>
          <cell r="J232">
            <v>12.828132000000002</v>
          </cell>
          <cell r="K232">
            <v>49.141380912263848</v>
          </cell>
          <cell r="L232">
            <v>26.69965095783439</v>
          </cell>
          <cell r="M232">
            <v>1.821380912263848</v>
          </cell>
          <cell r="N232">
            <v>0.6296509578343894</v>
          </cell>
          <cell r="O232">
            <v>628857.69569209986</v>
          </cell>
          <cell r="P232">
            <v>195579.01984414613</v>
          </cell>
          <cell r="Q232">
            <v>1.2569947187877186</v>
          </cell>
        </row>
        <row r="233">
          <cell r="B233">
            <v>39783</v>
          </cell>
          <cell r="C233">
            <v>47.34</v>
          </cell>
          <cell r="D233">
            <v>26.08</v>
          </cell>
          <cell r="E233">
            <v>349536.88129348756</v>
          </cell>
          <cell r="F233">
            <v>372691.24285043008</v>
          </cell>
          <cell r="G233">
            <v>16547075.960433703</v>
          </cell>
          <cell r="H233">
            <v>9719787.6135392152</v>
          </cell>
          <cell r="I233">
            <v>36.369206204906455</v>
          </cell>
          <cell r="J233">
            <v>12.755304000000001</v>
          </cell>
          <cell r="K233">
            <v>49.162150726681546</v>
          </cell>
          <cell r="L233">
            <v>26.709892481024966</v>
          </cell>
          <cell r="M233">
            <v>1.8221507266815422</v>
          </cell>
          <cell r="N233">
            <v>0.62989248102496731</v>
          </cell>
          <cell r="O233">
            <v>636908.88225092832</v>
          </cell>
          <cell r="P233">
            <v>234755.41161533602</v>
          </cell>
          <cell r="Q233">
            <v>1.2069099287700529</v>
          </cell>
        </row>
        <row r="234">
          <cell r="B234">
            <v>39814</v>
          </cell>
          <cell r="C234">
            <v>54.73</v>
          </cell>
          <cell r="D234">
            <v>30.16</v>
          </cell>
          <cell r="E234">
            <v>468051.62433596386</v>
          </cell>
          <cell r="F234">
            <v>433900.32696842315</v>
          </cell>
          <cell r="G234">
            <v>25616465.399907302</v>
          </cell>
          <cell r="H234">
            <v>13086433.861367643</v>
          </cell>
          <cell r="I234">
            <v>42.910156361770156</v>
          </cell>
          <cell r="J234">
            <v>26.020820160000003</v>
          </cell>
          <cell r="K234">
            <v>56.836597154019451</v>
          </cell>
          <cell r="L234">
            <v>30.888433942780406</v>
          </cell>
          <cell r="M234">
            <v>2.1065971540194539</v>
          </cell>
          <cell r="N234">
            <v>0.72843394278040563</v>
          </cell>
          <cell r="O234">
            <v>985996.21976032399</v>
          </cell>
          <cell r="P234">
            <v>316067.72594731563</v>
          </cell>
          <cell r="Q234">
            <v>1.443606772871457</v>
          </cell>
        </row>
        <row r="235">
          <cell r="B235">
            <v>39845</v>
          </cell>
          <cell r="C235">
            <v>54.73</v>
          </cell>
          <cell r="D235">
            <v>30.16</v>
          </cell>
          <cell r="E235">
            <v>430311.15370815911</v>
          </cell>
          <cell r="F235">
            <v>399350.5515714027</v>
          </cell>
          <cell r="G235">
            <v>23550929.442447547</v>
          </cell>
          <cell r="H235">
            <v>12044412.635393506</v>
          </cell>
          <cell r="I235">
            <v>42.903441066798287</v>
          </cell>
          <cell r="J235">
            <v>26.148165120000002</v>
          </cell>
          <cell r="K235">
            <v>56.836597154019451</v>
          </cell>
          <cell r="L235">
            <v>30.888433942780406</v>
          </cell>
          <cell r="M235">
            <v>2.1065971540194539</v>
          </cell>
          <cell r="N235">
            <v>0.72843394278040563</v>
          </cell>
          <cell r="O235">
            <v>906492.25174443575</v>
          </cell>
          <cell r="P235">
            <v>290900.49683268659</v>
          </cell>
          <cell r="Q235">
            <v>1.4432301032547361</v>
          </cell>
        </row>
        <row r="236">
          <cell r="B236">
            <v>39873</v>
          </cell>
          <cell r="C236">
            <v>48.25</v>
          </cell>
          <cell r="D236">
            <v>26.59</v>
          </cell>
          <cell r="E236">
            <v>409080.72054611816</v>
          </cell>
          <cell r="F236">
            <v>365165.32119714504</v>
          </cell>
          <cell r="G236">
            <v>19738144.766350202</v>
          </cell>
          <cell r="H236">
            <v>9709745.8906320874</v>
          </cell>
          <cell r="I236">
            <v>38.034279892059288</v>
          </cell>
          <cell r="J236">
            <v>26.020820160000003</v>
          </cell>
          <cell r="K236">
            <v>50.107177282686621</v>
          </cell>
          <cell r="L236">
            <v>27.232210163744398</v>
          </cell>
          <cell r="M236">
            <v>1.8571772826866209</v>
          </cell>
          <cell r="N236">
            <v>0.64221016374439799</v>
          </cell>
          <cell r="O236">
            <v>759735.42098332464</v>
          </cell>
          <cell r="P236">
            <v>234512.88071979419</v>
          </cell>
          <cell r="Q236">
            <v>1.2841503192764239</v>
          </cell>
        </row>
        <row r="237">
          <cell r="B237">
            <v>39904</v>
          </cell>
          <cell r="C237">
            <v>48.25</v>
          </cell>
          <cell r="D237">
            <v>26.59</v>
          </cell>
          <cell r="E237">
            <v>390221.03377494734</v>
          </cell>
          <cell r="F237">
            <v>347622.53613540716</v>
          </cell>
          <cell r="G237">
            <v>18828164.879641209</v>
          </cell>
          <cell r="H237">
            <v>9243283.235840477</v>
          </cell>
          <cell r="I237">
            <v>38.045256827124312</v>
          </cell>
          <cell r="J237">
            <v>26.180001360000006</v>
          </cell>
          <cell r="K237">
            <v>50.107177282686621</v>
          </cell>
          <cell r="L237">
            <v>27.232210163744398</v>
          </cell>
          <cell r="M237">
            <v>1.8571772826866209</v>
          </cell>
          <cell r="N237">
            <v>0.64221016374439799</v>
          </cell>
          <cell r="O237">
            <v>724709.63915332081</v>
          </cell>
          <cell r="P237">
            <v>223246.72585276276</v>
          </cell>
          <cell r="Q237">
            <v>1.2847660448152407</v>
          </cell>
        </row>
        <row r="238">
          <cell r="B238">
            <v>39934</v>
          </cell>
          <cell r="C238">
            <v>47.29</v>
          </cell>
          <cell r="D238">
            <v>26.06</v>
          </cell>
          <cell r="E238">
            <v>368786.67072437418</v>
          </cell>
          <cell r="F238">
            <v>306759.97275638836</v>
          </cell>
          <cell r="G238">
            <v>17439921.658555657</v>
          </cell>
          <cell r="H238">
            <v>7994164.8900314802</v>
          </cell>
          <cell r="I238">
            <v>37.649637954734978</v>
          </cell>
          <cell r="J238">
            <v>26.020820160000003</v>
          </cell>
          <cell r="K238">
            <v>49.110226190637306</v>
          </cell>
          <cell r="L238">
            <v>26.68940943464381</v>
          </cell>
          <cell r="M238">
            <v>1.8202261906373067</v>
          </cell>
          <cell r="N238">
            <v>0.62940943464381149</v>
          </cell>
          <cell r="O238">
            <v>671275.15681044233</v>
          </cell>
          <cell r="P238">
            <v>193077.62102394941</v>
          </cell>
          <cell r="Q238">
            <v>1.2794864517138345</v>
          </cell>
        </row>
        <row r="239">
          <cell r="B239">
            <v>39965</v>
          </cell>
          <cell r="C239">
            <v>55.77</v>
          </cell>
          <cell r="D239">
            <v>20.239999999999998</v>
          </cell>
          <cell r="E239">
            <v>441369.76870434883</v>
          </cell>
          <cell r="F239">
            <v>354033.65874236031</v>
          </cell>
          <cell r="G239">
            <v>24615192.000641536</v>
          </cell>
          <cell r="H239">
            <v>7165641.2529453719</v>
          </cell>
          <cell r="I239">
            <v>39.955615172045732</v>
          </cell>
          <cell r="J239">
            <v>59.427648000000005</v>
          </cell>
          <cell r="K239">
            <v>71.773792608528595</v>
          </cell>
          <cell r="L239">
            <v>23.325696874465937</v>
          </cell>
          <cell r="M239">
            <v>16.003792608528592</v>
          </cell>
          <cell r="N239">
            <v>3.0856968744659383</v>
          </cell>
          <cell r="O239">
            <v>7063590.2420186317</v>
          </cell>
          <cell r="P239">
            <v>1092440.5542370419</v>
          </cell>
          <cell r="Q239">
            <v>10.253954804339985</v>
          </cell>
        </row>
        <row r="240">
          <cell r="B240">
            <v>39995</v>
          </cell>
          <cell r="C240">
            <v>74.45</v>
          </cell>
          <cell r="D240">
            <v>27.03</v>
          </cell>
          <cell r="E240">
            <v>554695.5289020132</v>
          </cell>
          <cell r="F240">
            <v>479096.67467231932</v>
          </cell>
          <cell r="G240">
            <v>41297082.126754887</v>
          </cell>
          <cell r="H240">
            <v>12949983.116392791</v>
          </cell>
          <cell r="I240">
            <v>52.473857952873566</v>
          </cell>
          <cell r="J240">
            <v>59.565605040000001</v>
          </cell>
          <cell r="K240">
            <v>95.814216598618501</v>
          </cell>
          <cell r="L240">
            <v>31.150868899052096</v>
          </cell>
          <cell r="M240">
            <v>21.364216598618498</v>
          </cell>
          <cell r="N240">
            <v>4.1208688990520947</v>
          </cell>
          <cell r="O240">
            <v>11850635.425747856</v>
          </cell>
          <cell r="P240">
            <v>1974294.5862964401</v>
          </cell>
          <cell r="Q240">
            <v>13.373025995209341</v>
          </cell>
        </row>
        <row r="241">
          <cell r="B241">
            <v>40026</v>
          </cell>
          <cell r="C241">
            <v>74.25</v>
          </cell>
          <cell r="D241">
            <v>26.95</v>
          </cell>
          <cell r="E241">
            <v>642930.79546022089</v>
          </cell>
          <cell r="F241">
            <v>460384.48715080338</v>
          </cell>
          <cell r="G241">
            <v>47737611.562921405</v>
          </cell>
          <cell r="H241">
            <v>12407361.928714151</v>
          </cell>
          <cell r="I241">
            <v>54.512952407675265</v>
          </cell>
          <cell r="J241">
            <v>59.565605040000001</v>
          </cell>
          <cell r="K241">
            <v>95.556824478810256</v>
          </cell>
          <cell r="L241">
            <v>31.058672468718235</v>
          </cell>
          <cell r="M241">
            <v>21.306824478810256</v>
          </cell>
          <cell r="N241">
            <v>4.1086724687182361</v>
          </cell>
          <cell r="O241">
            <v>13698813.610892784</v>
          </cell>
          <cell r="P241">
            <v>1891569.0673814705</v>
          </cell>
          <cell r="Q241">
            <v>14.130487381067729</v>
          </cell>
        </row>
        <row r="242">
          <cell r="B242">
            <v>40057</v>
          </cell>
          <cell r="C242">
            <v>51.73</v>
          </cell>
          <cell r="D242">
            <v>18.78</v>
          </cell>
          <cell r="E242">
            <v>484461.49360299564</v>
          </cell>
          <cell r="F242">
            <v>515624.64364684635</v>
          </cell>
          <cell r="G242">
            <v>25061193.064082962</v>
          </cell>
          <cell r="H242">
            <v>9683430.8076877743</v>
          </cell>
          <cell r="I242">
            <v>34.741631323193531</v>
          </cell>
          <cell r="J242">
            <v>59.427648000000005</v>
          </cell>
          <cell r="K242">
            <v>66.574471788402079</v>
          </cell>
          <cell r="L242">
            <v>21.643112020873044</v>
          </cell>
          <cell r="M242">
            <v>14.844471788402082</v>
          </cell>
          <cell r="N242">
            <v>2.863112020873043</v>
          </cell>
          <cell r="O242">
            <v>7191574.974356804</v>
          </cell>
          <cell r="P242">
            <v>1476291.1154836649</v>
          </cell>
          <cell r="Q242">
            <v>8.6671195280002742</v>
          </cell>
        </row>
        <row r="243">
          <cell r="B243">
            <v>40087</v>
          </cell>
          <cell r="C243">
            <v>47.32</v>
          </cell>
          <cell r="D243">
            <v>26.07</v>
          </cell>
          <cell r="E243">
            <v>437925.46604856814</v>
          </cell>
          <cell r="F243">
            <v>342126.8249143447</v>
          </cell>
          <cell r="G243">
            <v>20722633.053418245</v>
          </cell>
          <cell r="H243">
            <v>8919246.3255169671</v>
          </cell>
          <cell r="I243">
            <v>37.999861960977839</v>
          </cell>
          <cell r="J243">
            <v>13.010410080000002</v>
          </cell>
          <cell r="K243">
            <v>49.141380912263848</v>
          </cell>
          <cell r="L243">
            <v>26.69965095783439</v>
          </cell>
          <cell r="M243">
            <v>1.821380912263848</v>
          </cell>
          <cell r="N243">
            <v>0.6296509578343894</v>
          </cell>
          <cell r="O243">
            <v>797629.08485511178</v>
          </cell>
          <cell r="P243">
            <v>215420.48300815557</v>
          </cell>
          <cell r="Q243">
            <v>1.2986944331805472</v>
          </cell>
        </row>
        <row r="244">
          <cell r="B244">
            <v>40118</v>
          </cell>
          <cell r="C244">
            <v>47.32</v>
          </cell>
          <cell r="D244">
            <v>26.07</v>
          </cell>
          <cell r="E244">
            <v>374601.35095523478</v>
          </cell>
          <cell r="F244">
            <v>335060.95245132357</v>
          </cell>
          <cell r="G244">
            <v>17726135.927201711</v>
          </cell>
          <cell r="H244">
            <v>8735039.0304060057</v>
          </cell>
          <cell r="I244">
            <v>37.286995280131677</v>
          </cell>
          <cell r="J244">
            <v>13.084694640000002</v>
          </cell>
          <cell r="K244">
            <v>49.141380912263848</v>
          </cell>
          <cell r="L244">
            <v>26.69965095783439</v>
          </cell>
          <cell r="M244">
            <v>1.821380912263848</v>
          </cell>
          <cell r="N244">
            <v>0.6296509578343894</v>
          </cell>
          <cell r="O244">
            <v>682291.75033811538</v>
          </cell>
          <cell r="P244">
            <v>210971.44964387867</v>
          </cell>
          <cell r="Q244">
            <v>1.2587158648474139</v>
          </cell>
        </row>
        <row r="245">
          <cell r="B245">
            <v>40148</v>
          </cell>
          <cell r="C245">
            <v>47.34</v>
          </cell>
          <cell r="D245">
            <v>26.08</v>
          </cell>
          <cell r="E245">
            <v>378318.57568502944</v>
          </cell>
          <cell r="F245">
            <v>400992.53753731854</v>
          </cell>
          <cell r="G245">
            <v>17909601.372929294</v>
          </cell>
          <cell r="H245">
            <v>10457885.378973266</v>
          </cell>
          <cell r="I245">
            <v>36.400721445645452</v>
          </cell>
          <cell r="J245">
            <v>13.010410080000002</v>
          </cell>
          <cell r="K245">
            <v>49.162150726681546</v>
          </cell>
          <cell r="L245">
            <v>26.709892481024966</v>
          </cell>
          <cell r="M245">
            <v>1.8221507266815422</v>
          </cell>
          <cell r="N245">
            <v>0.62989248102496731</v>
          </cell>
          <cell r="O245">
            <v>689353.46760160243</v>
          </cell>
          <cell r="P245">
            <v>252582.18434187892</v>
          </cell>
          <cell r="Q245">
            <v>1.2086772996842075</v>
          </cell>
        </row>
      </sheetData>
      <sheetData sheetId="29" refreshError="1"/>
      <sheetData sheetId="30" refreshError="1"/>
      <sheetData sheetId="31" refreshError="1">
        <row r="7">
          <cell r="B7" t="str">
            <v>STARTING</v>
          </cell>
          <cell r="E7" t="str">
            <v>PRINCIPAL</v>
          </cell>
          <cell r="F7" t="str">
            <v>ENDING</v>
          </cell>
          <cell r="H7" t="str">
            <v>STARTING</v>
          </cell>
          <cell r="K7" t="str">
            <v>PRINCIPAL</v>
          </cell>
          <cell r="L7" t="str">
            <v>ENDING</v>
          </cell>
          <cell r="M7" t="str">
            <v>STARTING</v>
          </cell>
          <cell r="P7" t="str">
            <v>PRINCIPAL</v>
          </cell>
          <cell r="Q7" t="str">
            <v>ENDING</v>
          </cell>
          <cell r="R7" t="str">
            <v>STARTING</v>
          </cell>
          <cell r="U7" t="str">
            <v>PRINCIPAL</v>
          </cell>
          <cell r="V7" t="str">
            <v>ENDING</v>
          </cell>
        </row>
        <row r="8">
          <cell r="A8" t="str">
            <v>PERIOD</v>
          </cell>
          <cell r="B8" t="str">
            <v>BALANCE</v>
          </cell>
          <cell r="C8" t="str">
            <v>TOTAL</v>
          </cell>
          <cell r="D8" t="str">
            <v>RETURN</v>
          </cell>
          <cell r="E8" t="str">
            <v>AMORTIZATION</v>
          </cell>
          <cell r="F8" t="str">
            <v>BALANCE</v>
          </cell>
          <cell r="G8" t="str">
            <v>PERIOD</v>
          </cell>
          <cell r="H8" t="str">
            <v>BALANCE</v>
          </cell>
          <cell r="I8" t="str">
            <v>TOTAL</v>
          </cell>
          <cell r="J8" t="str">
            <v>RETURN</v>
          </cell>
          <cell r="K8" t="str">
            <v>AMORTIZATION</v>
          </cell>
          <cell r="L8" t="str">
            <v>BALANCE</v>
          </cell>
          <cell r="M8" t="str">
            <v>BALANCE</v>
          </cell>
          <cell r="N8" t="str">
            <v>TOTAL</v>
          </cell>
          <cell r="O8" t="str">
            <v>RETURN</v>
          </cell>
          <cell r="P8" t="str">
            <v>AMORTIZATION</v>
          </cell>
          <cell r="Q8" t="str">
            <v>BALANCE</v>
          </cell>
          <cell r="R8" t="str">
            <v>BALANCE</v>
          </cell>
          <cell r="S8" t="str">
            <v>TOTAL</v>
          </cell>
          <cell r="T8" t="str">
            <v>RETURN</v>
          </cell>
          <cell r="U8" t="str">
            <v>AMORTIZATION</v>
          </cell>
          <cell r="V8" t="str">
            <v>BALANCE</v>
          </cell>
        </row>
        <row r="9">
          <cell r="A9">
            <v>36342</v>
          </cell>
          <cell r="B9">
            <v>11149000</v>
          </cell>
          <cell r="G9">
            <v>36342</v>
          </cell>
          <cell r="H9">
            <v>6566000</v>
          </cell>
          <cell r="L9">
            <v>6566000</v>
          </cell>
          <cell r="M9">
            <v>260000</v>
          </cell>
          <cell r="Q9">
            <v>260000</v>
          </cell>
          <cell r="R9">
            <v>4323000</v>
          </cell>
          <cell r="V9">
            <v>4323000</v>
          </cell>
        </row>
        <row r="10">
          <cell r="A10">
            <v>36373</v>
          </cell>
          <cell r="B10">
            <v>11149000</v>
          </cell>
          <cell r="C10">
            <v>187948.13</v>
          </cell>
          <cell r="D10">
            <v>120780.83333333334</v>
          </cell>
          <cell r="E10">
            <v>67167.296666666662</v>
          </cell>
          <cell r="F10">
            <v>11081832.703333333</v>
          </cell>
          <cell r="G10">
            <v>36373</v>
          </cell>
          <cell r="H10">
            <v>6566000</v>
          </cell>
          <cell r="I10">
            <v>110688.62</v>
          </cell>
          <cell r="J10">
            <v>71131.666666666672</v>
          </cell>
          <cell r="K10">
            <v>39556.953333333324</v>
          </cell>
          <cell r="L10">
            <v>6526443.0466666669</v>
          </cell>
          <cell r="M10">
            <v>260000</v>
          </cell>
          <cell r="N10">
            <v>4383.04</v>
          </cell>
          <cell r="O10">
            <v>2816.666666666667</v>
          </cell>
          <cell r="P10">
            <v>1566.373333333333</v>
          </cell>
          <cell r="Q10">
            <v>258433.62666666668</v>
          </cell>
          <cell r="R10">
            <v>4323000</v>
          </cell>
          <cell r="S10">
            <v>72876.47</v>
          </cell>
          <cell r="T10">
            <v>46832.5</v>
          </cell>
          <cell r="U10">
            <v>26043.97</v>
          </cell>
          <cell r="V10">
            <v>4296956.03</v>
          </cell>
        </row>
        <row r="11">
          <cell r="A11">
            <v>36404</v>
          </cell>
          <cell r="B11">
            <v>11081832.703333333</v>
          </cell>
          <cell r="C11">
            <v>187948.13</v>
          </cell>
          <cell r="D11">
            <v>120417.01047638891</v>
          </cell>
          <cell r="E11">
            <v>67531.119523611094</v>
          </cell>
          <cell r="F11">
            <v>11014301.583809722</v>
          </cell>
          <cell r="G11">
            <v>36404</v>
          </cell>
          <cell r="H11">
            <v>6526443.0466666669</v>
          </cell>
          <cell r="I11">
            <v>110688.62</v>
          </cell>
          <cell r="J11">
            <v>70917.399836111115</v>
          </cell>
          <cell r="K11">
            <v>39771.22016388888</v>
          </cell>
          <cell r="L11">
            <v>6486671.8265027776</v>
          </cell>
          <cell r="M11">
            <v>258433.62666666668</v>
          </cell>
          <cell r="N11">
            <v>4383.04</v>
          </cell>
          <cell r="O11">
            <v>2808.1821444444449</v>
          </cell>
          <cell r="P11">
            <v>1574.857855555555</v>
          </cell>
          <cell r="Q11">
            <v>256858.76881111113</v>
          </cell>
          <cell r="R11">
            <v>4296956.03</v>
          </cell>
          <cell r="S11">
            <v>72876.47</v>
          </cell>
          <cell r="T11">
            <v>46691.428495833345</v>
          </cell>
          <cell r="U11">
            <v>26185.041504166657</v>
          </cell>
          <cell r="V11">
            <v>4270770.9884958332</v>
          </cell>
        </row>
        <row r="12">
          <cell r="A12">
            <v>36434</v>
          </cell>
          <cell r="B12">
            <v>11014301.583809722</v>
          </cell>
          <cell r="C12">
            <v>187948.13</v>
          </cell>
          <cell r="D12">
            <v>119687.39405535822</v>
          </cell>
          <cell r="E12">
            <v>68260.735944641783</v>
          </cell>
          <cell r="F12">
            <v>10946040.84786508</v>
          </cell>
          <cell r="G12">
            <v>36434</v>
          </cell>
          <cell r="H12">
            <v>6486671.8265027776</v>
          </cell>
          <cell r="I12">
            <v>110688.62</v>
          </cell>
          <cell r="J12">
            <v>70487.70556300116</v>
          </cell>
          <cell r="K12">
            <v>40200.914436998835</v>
          </cell>
          <cell r="L12">
            <v>6446470.9120657789</v>
          </cell>
          <cell r="M12">
            <v>256858.76881111113</v>
          </cell>
          <cell r="N12">
            <v>4383.04</v>
          </cell>
          <cell r="O12">
            <v>2791.1671421712967</v>
          </cell>
          <cell r="P12">
            <v>1591.8728578287032</v>
          </cell>
          <cell r="Q12">
            <v>255266.89595328242</v>
          </cell>
          <cell r="R12">
            <v>4270770.9884958332</v>
          </cell>
          <cell r="S12">
            <v>72876.47</v>
          </cell>
          <cell r="T12">
            <v>46408.521350185765</v>
          </cell>
          <cell r="U12">
            <v>26467.948649814236</v>
          </cell>
          <cell r="V12">
            <v>4244303.0398460189</v>
          </cell>
        </row>
        <row r="13">
          <cell r="A13">
            <v>36465</v>
          </cell>
          <cell r="B13">
            <v>10946040.84786508</v>
          </cell>
          <cell r="C13">
            <v>187948.13</v>
          </cell>
          <cell r="D13">
            <v>118951.85483823851</v>
          </cell>
          <cell r="E13">
            <v>68996.275161761499</v>
          </cell>
          <cell r="F13">
            <v>10877044.572703319</v>
          </cell>
          <cell r="G13">
            <v>36465</v>
          </cell>
          <cell r="H13">
            <v>6446470.9120657789</v>
          </cell>
          <cell r="I13">
            <v>110688.62</v>
          </cell>
          <cell r="J13">
            <v>70054.523167246341</v>
          </cell>
          <cell r="K13">
            <v>40634.096832753654</v>
          </cell>
          <cell r="L13">
            <v>6405836.8152330248</v>
          </cell>
          <cell r="M13">
            <v>255266.89595328242</v>
          </cell>
          <cell r="N13">
            <v>4383.04</v>
          </cell>
          <cell r="O13">
            <v>2774.0140174737985</v>
          </cell>
          <cell r="P13">
            <v>1609.0259825262015</v>
          </cell>
          <cell r="Q13">
            <v>253657.86997075623</v>
          </cell>
          <cell r="R13">
            <v>4244303.0398460189</v>
          </cell>
          <cell r="S13">
            <v>72876.47</v>
          </cell>
          <cell r="T13">
            <v>46123.317653518367</v>
          </cell>
          <cell r="U13">
            <v>26753.152346481635</v>
          </cell>
          <cell r="V13">
            <v>4217549.8874995373</v>
          </cell>
        </row>
        <row r="14">
          <cell r="A14">
            <v>36495</v>
          </cell>
          <cell r="B14">
            <v>10877044.572703319</v>
          </cell>
          <cell r="C14">
            <v>187948.13</v>
          </cell>
          <cell r="D14">
            <v>118208.37936141215</v>
          </cell>
          <cell r="E14">
            <v>69739.750638587837</v>
          </cell>
          <cell r="F14">
            <v>10807304.822064731</v>
          </cell>
          <cell r="G14">
            <v>36495</v>
          </cell>
          <cell r="H14">
            <v>6405836.8152330248</v>
          </cell>
          <cell r="I14">
            <v>110688.62</v>
          </cell>
          <cell r="J14">
            <v>69616.66685620186</v>
          </cell>
          <cell r="K14">
            <v>41071.953143798135</v>
          </cell>
          <cell r="L14">
            <v>6364764.862089227</v>
          </cell>
          <cell r="M14">
            <v>253657.86997075623</v>
          </cell>
          <cell r="N14">
            <v>4383.04</v>
          </cell>
          <cell r="O14">
            <v>2756.675815421876</v>
          </cell>
          <cell r="P14">
            <v>1626.364184578124</v>
          </cell>
          <cell r="Q14">
            <v>252031.50578617811</v>
          </cell>
          <cell r="R14">
            <v>4217549.8874995373</v>
          </cell>
          <cell r="S14">
            <v>72876.47</v>
          </cell>
          <cell r="T14">
            <v>45835.036689788423</v>
          </cell>
          <cell r="U14">
            <v>27041.433310211578</v>
          </cell>
          <cell r="V14">
            <v>4190508.4541893257</v>
          </cell>
        </row>
        <row r="15">
          <cell r="A15">
            <v>36526</v>
          </cell>
          <cell r="B15">
            <v>10807304.822064731</v>
          </cell>
          <cell r="C15">
            <v>187948.13</v>
          </cell>
          <cell r="D15">
            <v>117456.89255499361</v>
          </cell>
          <cell r="E15">
            <v>70491.237445006394</v>
          </cell>
          <cell r="F15">
            <v>10736813.584619723</v>
          </cell>
          <cell r="G15">
            <v>36526</v>
          </cell>
          <cell r="H15">
            <v>6364764.862089227</v>
          </cell>
          <cell r="I15">
            <v>110688.62</v>
          </cell>
          <cell r="J15">
            <v>69174.092418828863</v>
          </cell>
          <cell r="K15">
            <v>41514.527581171133</v>
          </cell>
          <cell r="L15">
            <v>6323250.3345080558</v>
          </cell>
          <cell r="M15">
            <v>252031.50578617811</v>
          </cell>
          <cell r="N15">
            <v>4383.04</v>
          </cell>
          <cell r="O15">
            <v>2739.1507853500611</v>
          </cell>
          <cell r="P15">
            <v>1643.8892146499388</v>
          </cell>
          <cell r="Q15">
            <v>250387.61657152817</v>
          </cell>
          <cell r="R15">
            <v>4190508.4541893257</v>
          </cell>
          <cell r="S15">
            <v>72876.47</v>
          </cell>
          <cell r="T15">
            <v>45543.649350814681</v>
          </cell>
          <cell r="U15">
            <v>27332.82064918532</v>
          </cell>
          <cell r="V15">
            <v>4163175.6335401405</v>
          </cell>
        </row>
        <row r="16">
          <cell r="A16">
            <v>36557</v>
          </cell>
          <cell r="B16">
            <v>10736813.584619723</v>
          </cell>
          <cell r="C16">
            <v>187948.13</v>
          </cell>
          <cell r="D16">
            <v>116697.30803620745</v>
          </cell>
          <cell r="E16">
            <v>71250.821963792536</v>
          </cell>
          <cell r="F16">
            <v>10665562.762655932</v>
          </cell>
          <cell r="G16">
            <v>36557</v>
          </cell>
          <cell r="H16">
            <v>6323250.3345080558</v>
          </cell>
          <cell r="I16">
            <v>110688.62</v>
          </cell>
          <cell r="J16">
            <v>68726.748981568613</v>
          </cell>
          <cell r="K16">
            <v>41961.871018431382</v>
          </cell>
          <cell r="L16">
            <v>6281288.4634896247</v>
          </cell>
          <cell r="M16">
            <v>250387.61657152817</v>
          </cell>
          <cell r="N16">
            <v>4383.04</v>
          </cell>
          <cell r="O16">
            <v>2721.4369127709092</v>
          </cell>
          <cell r="P16">
            <v>1661.6030872290908</v>
          </cell>
          <cell r="Q16">
            <v>248726.01348429907</v>
          </cell>
          <cell r="R16">
            <v>4163175.6335401405</v>
          </cell>
          <cell r="S16">
            <v>72876.47</v>
          </cell>
          <cell r="T16">
            <v>45249.122141867942</v>
          </cell>
          <cell r="U16">
            <v>27627.34785813206</v>
          </cell>
          <cell r="V16">
            <v>4135548.2856820086</v>
          </cell>
        </row>
        <row r="17">
          <cell r="A17">
            <v>36586</v>
          </cell>
          <cell r="B17">
            <v>10665562.762655932</v>
          </cell>
          <cell r="C17">
            <v>187948.13</v>
          </cell>
          <cell r="D17">
            <v>115929.53854774314</v>
          </cell>
          <cell r="E17">
            <v>72018.591452256864</v>
          </cell>
          <cell r="F17">
            <v>10593544.171203675</v>
          </cell>
          <cell r="G17">
            <v>36586</v>
          </cell>
          <cell r="H17">
            <v>6281288.4634896247</v>
          </cell>
          <cell r="I17">
            <v>110688.62</v>
          </cell>
          <cell r="J17">
            <v>68274.585155820765</v>
          </cell>
          <cell r="K17">
            <v>42414.03484417923</v>
          </cell>
          <cell r="L17">
            <v>6238874.428645445</v>
          </cell>
          <cell r="M17">
            <v>248726.01348429907</v>
          </cell>
          <cell r="N17">
            <v>4383.04</v>
          </cell>
          <cell r="O17">
            <v>2703.5321628023976</v>
          </cell>
          <cell r="P17">
            <v>1679.5078371976024</v>
          </cell>
          <cell r="Q17">
            <v>247046.50564710147</v>
          </cell>
          <cell r="R17">
            <v>4135548.2856820086</v>
          </cell>
          <cell r="S17">
            <v>72876.47</v>
          </cell>
          <cell r="T17">
            <v>44951.421229119973</v>
          </cell>
          <cell r="U17">
            <v>27925.048770880028</v>
          </cell>
          <cell r="V17">
            <v>4107623.2369111287</v>
          </cell>
        </row>
        <row r="18">
          <cell r="A18">
            <v>36617</v>
          </cell>
          <cell r="B18">
            <v>10593544.171203675</v>
          </cell>
          <cell r="C18">
            <v>187948.13</v>
          </cell>
          <cell r="D18">
            <v>115153.49589173953</v>
          </cell>
          <cell r="E18">
            <v>72794.634108260463</v>
          </cell>
          <cell r="F18">
            <v>10520749.537095414</v>
          </cell>
          <cell r="G18">
            <v>36617</v>
          </cell>
          <cell r="H18">
            <v>6238874.428645445</v>
          </cell>
          <cell r="I18">
            <v>110688.62</v>
          </cell>
          <cell r="J18">
            <v>67817.548999064951</v>
          </cell>
          <cell r="K18">
            <v>42871.071000935044</v>
          </cell>
          <cell r="L18">
            <v>6196003.3576445095</v>
          </cell>
          <cell r="M18">
            <v>247046.50564710147</v>
          </cell>
          <cell r="N18">
            <v>4383.04</v>
          </cell>
          <cell r="O18">
            <v>2685.4344786284196</v>
          </cell>
          <cell r="P18">
            <v>1697.6055213715804</v>
          </cell>
          <cell r="Q18">
            <v>245348.90012572988</v>
          </cell>
          <cell r="R18">
            <v>4107623.2369111287</v>
          </cell>
          <cell r="S18">
            <v>72876.47</v>
          </cell>
          <cell r="T18">
            <v>44650.512414046163</v>
          </cell>
          <cell r="U18">
            <v>28225.957585953838</v>
          </cell>
          <cell r="V18">
            <v>4079397.2793251751</v>
          </cell>
        </row>
        <row r="19">
          <cell r="A19">
            <v>36647</v>
          </cell>
          <cell r="B19">
            <v>10520749.537095414</v>
          </cell>
          <cell r="C19">
            <v>187948.13</v>
          </cell>
          <cell r="D19">
            <v>114369.09091995339</v>
          </cell>
          <cell r="E19">
            <v>73579.039080046583</v>
          </cell>
          <cell r="F19">
            <v>10447170.498015368</v>
          </cell>
          <cell r="G19">
            <v>36647</v>
          </cell>
          <cell r="H19">
            <v>6196003.3576445095</v>
          </cell>
          <cell r="I19">
            <v>110688.62</v>
          </cell>
          <cell r="J19">
            <v>67355.58800907059</v>
          </cell>
          <cell r="K19">
            <v>43333.031990929405</v>
          </cell>
          <cell r="L19">
            <v>6152670.32565358</v>
          </cell>
          <cell r="M19">
            <v>245348.90012572988</v>
          </cell>
          <cell r="N19">
            <v>4383.04</v>
          </cell>
          <cell r="O19">
            <v>2667.1417812695031</v>
          </cell>
          <cell r="P19">
            <v>1715.8982187304969</v>
          </cell>
          <cell r="Q19">
            <v>243633.00190699939</v>
          </cell>
          <cell r="R19">
            <v>4079397.2793251751</v>
          </cell>
          <cell r="S19">
            <v>72876.47</v>
          </cell>
          <cell r="T19">
            <v>44346.361129613309</v>
          </cell>
          <cell r="U19">
            <v>28530.108870386692</v>
          </cell>
          <cell r="V19">
            <v>4050867.1704547885</v>
          </cell>
        </row>
        <row r="20">
          <cell r="A20">
            <v>36678</v>
          </cell>
          <cell r="B20">
            <v>10447170.498015368</v>
          </cell>
          <cell r="C20">
            <v>187948.13</v>
          </cell>
          <cell r="D20">
            <v>113576.23352351674</v>
          </cell>
          <cell r="E20">
            <v>74371.896476483264</v>
          </cell>
          <cell r="F20">
            <v>10372798.601538885</v>
          </cell>
          <cell r="G20">
            <v>36678</v>
          </cell>
          <cell r="H20">
            <v>6152670.32565358</v>
          </cell>
          <cell r="I20">
            <v>110688.62</v>
          </cell>
          <cell r="J20">
            <v>66888.649117864654</v>
          </cell>
          <cell r="K20">
            <v>43799.970882135342</v>
          </cell>
          <cell r="L20">
            <v>6108870.3547714446</v>
          </cell>
          <cell r="M20">
            <v>243633.00190699939</v>
          </cell>
          <cell r="N20">
            <v>4383.04</v>
          </cell>
          <cell r="O20">
            <v>2648.65196934395</v>
          </cell>
          <cell r="P20">
            <v>1734.38803065605</v>
          </cell>
          <cell r="Q20">
            <v>241898.61387634333</v>
          </cell>
          <cell r="R20">
            <v>4050867.1704547885</v>
          </cell>
          <cell r="S20">
            <v>72876.47</v>
          </cell>
          <cell r="T20">
            <v>44038.932436308132</v>
          </cell>
          <cell r="U20">
            <v>28837.537563691869</v>
          </cell>
          <cell r="V20">
            <v>4022029.6328910966</v>
          </cell>
        </row>
        <row r="21">
          <cell r="A21">
            <v>36708</v>
          </cell>
          <cell r="B21">
            <v>10372798.601538885</v>
          </cell>
          <cell r="C21">
            <v>187948.13</v>
          </cell>
          <cell r="D21">
            <v>112774.83262258554</v>
          </cell>
          <cell r="E21">
            <v>75173.297377414448</v>
          </cell>
          <cell r="F21">
            <v>10297625.30416147</v>
          </cell>
          <cell r="G21">
            <v>183</v>
          </cell>
          <cell r="H21">
            <v>6108870.3547714446</v>
          </cell>
          <cell r="I21">
            <v>110688.62</v>
          </cell>
          <cell r="J21">
            <v>66416.678685635561</v>
          </cell>
          <cell r="K21">
            <v>44271.941314364434</v>
          </cell>
          <cell r="L21">
            <v>6064598.4134570798</v>
          </cell>
          <cell r="M21">
            <v>241898.61387634333</v>
          </cell>
          <cell r="N21">
            <v>4383.04</v>
          </cell>
          <cell r="O21">
            <v>2629.9629188264398</v>
          </cell>
          <cell r="P21">
            <v>1753.0770811735601</v>
          </cell>
          <cell r="Q21">
            <v>240145.53679516976</v>
          </cell>
          <cell r="R21">
            <v>4022029.6328910966</v>
          </cell>
          <cell r="S21">
            <v>72876.47</v>
          </cell>
          <cell r="T21">
            <v>43728.191018123543</v>
          </cell>
          <cell r="U21">
            <v>29148.278981876458</v>
          </cell>
          <cell r="V21">
            <v>3992881.3539092201</v>
          </cell>
        </row>
        <row r="22">
          <cell r="A22">
            <v>36739</v>
          </cell>
          <cell r="B22">
            <v>10297625.30416147</v>
          </cell>
          <cell r="C22">
            <v>187948.13</v>
          </cell>
          <cell r="D22">
            <v>111964.79615587692</v>
          </cell>
          <cell r="E22">
            <v>75983.333844123074</v>
          </cell>
          <cell r="F22">
            <v>10221641.970317345</v>
          </cell>
          <cell r="G22">
            <v>214</v>
          </cell>
          <cell r="H22">
            <v>6064598.4134570798</v>
          </cell>
          <cell r="I22">
            <v>110688.62</v>
          </cell>
          <cell r="J22">
            <v>65939.622494571173</v>
          </cell>
          <cell r="K22">
            <v>44748.997505428822</v>
          </cell>
          <cell r="L22">
            <v>6019849.4159516506</v>
          </cell>
          <cell r="M22">
            <v>240145.53679516976</v>
          </cell>
          <cell r="N22">
            <v>4383.04</v>
          </cell>
          <cell r="O22">
            <v>2611.0724828040293</v>
          </cell>
          <cell r="P22">
            <v>1771.9675171959707</v>
          </cell>
          <cell r="Q22">
            <v>238373.56927797379</v>
          </cell>
          <cell r="R22">
            <v>3992881.3539092201</v>
          </cell>
          <cell r="S22">
            <v>72876.47</v>
          </cell>
          <cell r="T22">
            <v>43414.101178501718</v>
          </cell>
          <cell r="U22">
            <v>29462.368821498283</v>
          </cell>
          <cell r="V22">
            <v>3963418.9850877216</v>
          </cell>
        </row>
        <row r="23">
          <cell r="A23">
            <v>36770</v>
          </cell>
          <cell r="B23">
            <v>10221641.970317345</v>
          </cell>
          <cell r="C23">
            <v>187948.13</v>
          </cell>
          <cell r="D23">
            <v>111146.0310700936</v>
          </cell>
          <cell r="E23">
            <v>76802.098929906409</v>
          </cell>
          <cell r="F23">
            <v>10144839.871387441</v>
          </cell>
          <cell r="G23">
            <v>245</v>
          </cell>
          <cell r="H23">
            <v>6019849.4159516506</v>
          </cell>
          <cell r="I23">
            <v>110688.62</v>
          </cell>
          <cell r="J23">
            <v>65457.425742630629</v>
          </cell>
          <cell r="K23">
            <v>45231.194257369367</v>
          </cell>
          <cell r="L23">
            <v>5974618.2216942813</v>
          </cell>
          <cell r="M23">
            <v>238373.56927797379</v>
          </cell>
          <cell r="N23">
            <v>4383.04</v>
          </cell>
          <cell r="O23">
            <v>2591.9784912295277</v>
          </cell>
          <cell r="P23">
            <v>1791.0615087704723</v>
          </cell>
          <cell r="Q23">
            <v>236582.50776920331</v>
          </cell>
          <cell r="R23">
            <v>3963418.9850877216</v>
          </cell>
          <cell r="S23">
            <v>72876.47</v>
          </cell>
          <cell r="T23">
            <v>43096.62683623343</v>
          </cell>
          <cell r="U23">
            <v>29779.843163766571</v>
          </cell>
          <cell r="V23">
            <v>3933639.1419239552</v>
          </cell>
        </row>
        <row r="24">
          <cell r="A24">
            <v>36800</v>
          </cell>
          <cell r="B24">
            <v>10144839.871387441</v>
          </cell>
          <cell r="C24">
            <v>187948.13</v>
          </cell>
          <cell r="D24">
            <v>110318.44330923427</v>
          </cell>
          <cell r="E24">
            <v>77629.686690765724</v>
          </cell>
          <cell r="F24">
            <v>10067210.184696674</v>
          </cell>
          <cell r="G24">
            <v>275</v>
          </cell>
          <cell r="H24">
            <v>5974618.2216942813</v>
          </cell>
          <cell r="I24">
            <v>110688.62</v>
          </cell>
          <cell r="J24">
            <v>64970.033037248802</v>
          </cell>
          <cell r="K24">
            <v>45718.586962751193</v>
          </cell>
          <cell r="L24">
            <v>5928899.6347315302</v>
          </cell>
          <cell r="M24">
            <v>236582.50776920331</v>
          </cell>
          <cell r="N24">
            <v>4383.04</v>
          </cell>
          <cell r="O24">
            <v>2572.6787506722094</v>
          </cell>
          <cell r="P24">
            <v>1810.3612493277906</v>
          </cell>
          <cell r="Q24">
            <v>234772.1465198755</v>
          </cell>
          <cell r="R24">
            <v>3933639.1419239552</v>
          </cell>
          <cell r="S24">
            <v>72876.47</v>
          </cell>
          <cell r="T24">
            <v>42775.731521313253</v>
          </cell>
          <cell r="U24">
            <v>30100.738478686748</v>
          </cell>
          <cell r="V24">
            <v>3903538.4034452685</v>
          </cell>
        </row>
        <row r="25">
          <cell r="A25">
            <v>36831</v>
          </cell>
          <cell r="B25">
            <v>10067210.184696674</v>
          </cell>
          <cell r="C25">
            <v>187948.13</v>
          </cell>
          <cell r="D25">
            <v>109481.93780378895</v>
          </cell>
          <cell r="E25">
            <v>78466.19219621105</v>
          </cell>
          <cell r="F25">
            <v>9988743.9925004635</v>
          </cell>
          <cell r="G25">
            <v>306</v>
          </cell>
          <cell r="H25">
            <v>5928899.6347315302</v>
          </cell>
          <cell r="I25">
            <v>110688.62</v>
          </cell>
          <cell r="J25">
            <v>64477.388388973144</v>
          </cell>
          <cell r="K25">
            <v>46211.231611026851</v>
          </cell>
          <cell r="L25">
            <v>5882688.4031205038</v>
          </cell>
          <cell r="M25">
            <v>234772.1465198755</v>
          </cell>
          <cell r="N25">
            <v>4383.04</v>
          </cell>
          <cell r="O25">
            <v>2553.1710440658435</v>
          </cell>
          <cell r="P25">
            <v>1829.8689559341565</v>
          </cell>
          <cell r="Q25">
            <v>232942.27756394134</v>
          </cell>
          <cell r="R25">
            <v>3903538.4034452685</v>
          </cell>
          <cell r="S25">
            <v>72876.47</v>
          </cell>
          <cell r="T25">
            <v>42451.378370749961</v>
          </cell>
          <cell r="U25">
            <v>30425.091629250041</v>
          </cell>
          <cell r="V25">
            <v>3873113.3118160185</v>
          </cell>
        </row>
        <row r="26">
          <cell r="A26">
            <v>36861</v>
          </cell>
          <cell r="B26">
            <v>9988743.9925004635</v>
          </cell>
          <cell r="C26">
            <v>187948.13</v>
          </cell>
          <cell r="D26">
            <v>108636.41845981784</v>
          </cell>
          <cell r="E26">
            <v>79311.711540182165</v>
          </cell>
          <cell r="F26">
            <v>9909432.2809602823</v>
          </cell>
          <cell r="G26">
            <v>336</v>
          </cell>
          <cell r="H26">
            <v>5882688.4031205038</v>
          </cell>
          <cell r="I26">
            <v>110688.62</v>
          </cell>
          <cell r="J26">
            <v>63979.435205031856</v>
          </cell>
          <cell r="K26">
            <v>46709.18479496814</v>
          </cell>
          <cell r="L26">
            <v>5835979.2183255358</v>
          </cell>
          <cell r="M26">
            <v>232942.27756394134</v>
          </cell>
          <cell r="N26">
            <v>4383.04</v>
          </cell>
          <cell r="O26">
            <v>2533.4531304540078</v>
          </cell>
          <cell r="P26">
            <v>1849.5868695459922</v>
          </cell>
          <cell r="Q26">
            <v>231092.69069439537</v>
          </cell>
          <cell r="R26">
            <v>3873113.3118160185</v>
          </cell>
          <cell r="S26">
            <v>72876.47</v>
          </cell>
          <cell r="T26">
            <v>42123.53012433197</v>
          </cell>
          <cell r="U26">
            <v>30752.939875668031</v>
          </cell>
          <cell r="V26">
            <v>3842360.3719403506</v>
          </cell>
        </row>
        <row r="27">
          <cell r="A27">
            <v>36892</v>
          </cell>
          <cell r="B27">
            <v>9909432.2809602823</v>
          </cell>
          <cell r="C27">
            <v>187948.13</v>
          </cell>
          <cell r="D27">
            <v>107781.78814791236</v>
          </cell>
          <cell r="E27">
            <v>80166.341852087615</v>
          </cell>
          <cell r="F27">
            <v>9829265.9391081948</v>
          </cell>
          <cell r="G27">
            <v>36892</v>
          </cell>
          <cell r="H27">
            <v>5835979.2183255358</v>
          </cell>
          <cell r="I27">
            <v>110688.62</v>
          </cell>
          <cell r="J27">
            <v>63476.116282832714</v>
          </cell>
          <cell r="K27">
            <v>47212.503717167281</v>
          </cell>
          <cell r="L27">
            <v>5788766.7146083685</v>
          </cell>
          <cell r="M27">
            <v>231092.69069439537</v>
          </cell>
          <cell r="N27">
            <v>4383.04</v>
          </cell>
          <cell r="O27">
            <v>2513.5227447326574</v>
          </cell>
          <cell r="P27">
            <v>1869.5172552673425</v>
          </cell>
          <cell r="Q27">
            <v>229223.17343912803</v>
          </cell>
          <cell r="R27">
            <v>3842360.3719403506</v>
          </cell>
          <cell r="S27">
            <v>72876.47</v>
          </cell>
          <cell r="T27">
            <v>41792.149120347</v>
          </cell>
          <cell r="U27">
            <v>31084.320879653002</v>
          </cell>
          <cell r="V27">
            <v>3811276.0510606975</v>
          </cell>
        </row>
        <row r="28">
          <cell r="A28">
            <v>36923</v>
          </cell>
          <cell r="B28">
            <v>9829265.9391081948</v>
          </cell>
          <cell r="C28">
            <v>187948.13</v>
          </cell>
          <cell r="D28">
            <v>106917.94869203758</v>
          </cell>
          <cell r="E28">
            <v>81030.181307962426</v>
          </cell>
          <cell r="F28">
            <v>9748235.7578002326</v>
          </cell>
          <cell r="G28">
            <v>36923</v>
          </cell>
          <cell r="H28">
            <v>5788766.7146083685</v>
          </cell>
          <cell r="I28">
            <v>110688.62</v>
          </cell>
          <cell r="J28">
            <v>62967.37380339198</v>
          </cell>
          <cell r="K28">
            <v>47721.246196608015</v>
          </cell>
          <cell r="L28">
            <v>5741045.4684117604</v>
          </cell>
          <cell r="M28">
            <v>229223.17343912803</v>
          </cell>
          <cell r="N28">
            <v>4383.04</v>
          </cell>
          <cell r="O28">
            <v>2493.3775973899187</v>
          </cell>
          <cell r="P28">
            <v>1889.6624026100812</v>
          </cell>
          <cell r="Q28">
            <v>227333.51103651794</v>
          </cell>
          <cell r="R28">
            <v>3811276.0510606975</v>
          </cell>
          <cell r="S28">
            <v>72876.47</v>
          </cell>
          <cell r="T28">
            <v>41457.197291255681</v>
          </cell>
          <cell r="U28">
            <v>31419.27270874432</v>
          </cell>
          <cell r="V28">
            <v>3779856.7783519533</v>
          </cell>
        </row>
        <row r="29">
          <cell r="A29">
            <v>36951</v>
          </cell>
          <cell r="B29">
            <v>9748235.7578002326</v>
          </cell>
          <cell r="C29">
            <v>187948.13</v>
          </cell>
          <cell r="D29">
            <v>106044.80085825398</v>
          </cell>
          <cell r="E29">
            <v>81903.329141746013</v>
          </cell>
          <cell r="F29">
            <v>9666332.4286584854</v>
          </cell>
          <cell r="G29">
            <v>36951</v>
          </cell>
          <cell r="H29">
            <v>5741045.4684117604</v>
          </cell>
          <cell r="I29">
            <v>110688.62</v>
          </cell>
          <cell r="J29">
            <v>62453.149324692371</v>
          </cell>
          <cell r="K29">
            <v>48235.470675307624</v>
          </cell>
          <cell r="L29">
            <v>5692809.9977364531</v>
          </cell>
          <cell r="M29">
            <v>227333.51103651794</v>
          </cell>
          <cell r="N29">
            <v>4383.04</v>
          </cell>
          <cell r="O29">
            <v>2473.0153742430825</v>
          </cell>
          <cell r="P29">
            <v>1910.0246257569174</v>
          </cell>
          <cell r="Q29">
            <v>225423.48641076102</v>
          </cell>
          <cell r="R29">
            <v>3779856.7783519533</v>
          </cell>
          <cell r="S29">
            <v>72876.47</v>
          </cell>
          <cell r="T29">
            <v>41118.636159318521</v>
          </cell>
          <cell r="U29">
            <v>31757.83384068148</v>
          </cell>
          <cell r="V29">
            <v>3748098.9445112715</v>
          </cell>
        </row>
        <row r="30">
          <cell r="A30">
            <v>36982</v>
          </cell>
          <cell r="B30">
            <v>9666332.4286584854</v>
          </cell>
          <cell r="C30">
            <v>187948.13</v>
          </cell>
          <cell r="D30">
            <v>105162.24434331805</v>
          </cell>
          <cell r="E30">
            <v>82785.885656681945</v>
          </cell>
          <cell r="F30">
            <v>9583546.5430018045</v>
          </cell>
          <cell r="G30">
            <v>36982</v>
          </cell>
          <cell r="H30">
            <v>5692809.9977364531</v>
          </cell>
          <cell r="I30">
            <v>110688.62</v>
          </cell>
          <cell r="J30">
            <v>61933.383774969487</v>
          </cell>
          <cell r="K30">
            <v>48755.236225030509</v>
          </cell>
          <cell r="L30">
            <v>5644054.7615114227</v>
          </cell>
          <cell r="M30">
            <v>225423.48641076102</v>
          </cell>
          <cell r="N30">
            <v>4383.04</v>
          </cell>
          <cell r="O30">
            <v>2452.4337361727607</v>
          </cell>
          <cell r="P30">
            <v>1930.6062638272392</v>
          </cell>
          <cell r="Q30">
            <v>223492.88014693378</v>
          </cell>
          <cell r="R30">
            <v>3748098.9445112715</v>
          </cell>
          <cell r="S30">
            <v>72876.47</v>
          </cell>
          <cell r="T30">
            <v>40776.426832175806</v>
          </cell>
          <cell r="U30">
            <v>32100.043167824195</v>
          </cell>
          <cell r="V30">
            <v>3715998.9013434472</v>
          </cell>
        </row>
        <row r="31">
          <cell r="A31">
            <v>37012</v>
          </cell>
          <cell r="B31">
            <v>9583546.5430018045</v>
          </cell>
          <cell r="C31">
            <v>187948.13</v>
          </cell>
          <cell r="D31">
            <v>104270.17776315991</v>
          </cell>
          <cell r="E31">
            <v>83677.952236840094</v>
          </cell>
          <cell r="F31">
            <v>9499868.590764964</v>
          </cell>
          <cell r="G31">
            <v>37012</v>
          </cell>
          <cell r="H31">
            <v>5644054.7615114227</v>
          </cell>
          <cell r="I31">
            <v>110688.62</v>
          </cell>
          <cell r="J31">
            <v>61408.017445926002</v>
          </cell>
          <cell r="K31">
            <v>49280.602554073994</v>
          </cell>
          <cell r="L31">
            <v>5594774.1589573491</v>
          </cell>
          <cell r="M31">
            <v>223492.88014693378</v>
          </cell>
          <cell r="N31">
            <v>4383.04</v>
          </cell>
          <cell r="O31">
            <v>2431.6303188541801</v>
          </cell>
          <cell r="P31">
            <v>1951.4096811458198</v>
          </cell>
          <cell r="Q31">
            <v>221541.47046578795</v>
          </cell>
          <cell r="R31">
            <v>3715998.9013434472</v>
          </cell>
          <cell r="S31">
            <v>72876.47</v>
          </cell>
          <cell r="T31">
            <v>40430.529998379723</v>
          </cell>
          <cell r="U31">
            <v>32445.940001620278</v>
          </cell>
          <cell r="V31">
            <v>3683552.9613418267</v>
          </cell>
        </row>
        <row r="32">
          <cell r="A32">
            <v>37043</v>
          </cell>
          <cell r="B32">
            <v>9499868.590764964</v>
          </cell>
          <cell r="C32">
            <v>187948.13</v>
          </cell>
          <cell r="D32">
            <v>103368.49864123666</v>
          </cell>
          <cell r="E32">
            <v>84579.631358763334</v>
          </cell>
          <cell r="F32">
            <v>9415288.9594062008</v>
          </cell>
          <cell r="G32">
            <v>37043</v>
          </cell>
          <cell r="H32">
            <v>5594774.1589573491</v>
          </cell>
          <cell r="I32">
            <v>110688.62</v>
          </cell>
          <cell r="J32">
            <v>60876.989985872518</v>
          </cell>
          <cell r="K32">
            <v>49811.630014127477</v>
          </cell>
          <cell r="L32">
            <v>5544962.528943222</v>
          </cell>
          <cell r="M32">
            <v>221541.47046578795</v>
          </cell>
          <cell r="N32">
            <v>4383.04</v>
          </cell>
          <cell r="O32">
            <v>2410.6027324855763</v>
          </cell>
          <cell r="P32">
            <v>1972.4372675144236</v>
          </cell>
          <cell r="Q32">
            <v>219569.03319827354</v>
          </cell>
          <cell r="R32">
            <v>3683552.9613418267</v>
          </cell>
          <cell r="S32">
            <v>72876.47</v>
          </cell>
          <cell r="T32">
            <v>40080.90592287857</v>
          </cell>
          <cell r="U32">
            <v>32795.564077121431</v>
          </cell>
          <cell r="V32">
            <v>3650757.3972647055</v>
          </cell>
        </row>
        <row r="33">
          <cell r="A33">
            <v>37073</v>
          </cell>
          <cell r="B33">
            <v>9415288.9594062008</v>
          </cell>
          <cell r="C33">
            <v>187948.13</v>
          </cell>
          <cell r="D33">
            <v>102457.10339676047</v>
          </cell>
          <cell r="E33">
            <v>85491.02660323953</v>
          </cell>
          <cell r="F33">
            <v>9329797.9328029603</v>
          </cell>
          <cell r="G33">
            <v>548</v>
          </cell>
          <cell r="H33">
            <v>5544962.528943222</v>
          </cell>
          <cell r="I33">
            <v>110688.62</v>
          </cell>
          <cell r="J33">
            <v>60340.24039279476</v>
          </cell>
          <cell r="K33">
            <v>50348.379607205236</v>
          </cell>
          <cell r="L33">
            <v>5494614.1493360167</v>
          </cell>
          <cell r="M33">
            <v>219569.03319827354</v>
          </cell>
          <cell r="N33">
            <v>4383.04</v>
          </cell>
          <cell r="O33">
            <v>2389.3485615136665</v>
          </cell>
          <cell r="P33">
            <v>1993.6914384863335</v>
          </cell>
          <cell r="Q33">
            <v>217575.3417597872</v>
          </cell>
          <cell r="R33">
            <v>3650757.3972647055</v>
          </cell>
          <cell r="S33">
            <v>72876.47</v>
          </cell>
          <cell r="T33">
            <v>39727.514442452048</v>
          </cell>
          <cell r="U33">
            <v>33148.955557547954</v>
          </cell>
          <cell r="V33">
            <v>3617608.4417071575</v>
          </cell>
        </row>
        <row r="34">
          <cell r="A34">
            <v>37104</v>
          </cell>
          <cell r="B34">
            <v>9329797.9328029603</v>
          </cell>
          <cell r="C34">
            <v>187948.13</v>
          </cell>
          <cell r="D34">
            <v>101535.88733279964</v>
          </cell>
          <cell r="E34">
            <v>86412.242667200364</v>
          </cell>
          <cell r="F34">
            <v>9243385.6901357621</v>
          </cell>
          <cell r="G34">
            <v>579</v>
          </cell>
          <cell r="H34">
            <v>5494614.1493360167</v>
          </cell>
          <cell r="I34">
            <v>110688.62</v>
          </cell>
          <cell r="J34">
            <v>59797.707007345882</v>
          </cell>
          <cell r="K34">
            <v>50890.912992654114</v>
          </cell>
          <cell r="L34">
            <v>5443723.2363433624</v>
          </cell>
          <cell r="M34">
            <v>217575.3417597872</v>
          </cell>
          <cell r="N34">
            <v>4383.04</v>
          </cell>
          <cell r="O34">
            <v>2367.8653643561624</v>
          </cell>
          <cell r="P34">
            <v>2015.1746356438375</v>
          </cell>
          <cell r="Q34">
            <v>215560.16712414337</v>
          </cell>
          <cell r="R34">
            <v>3617608.4417071575</v>
          </cell>
          <cell r="S34">
            <v>72876.47</v>
          </cell>
          <cell r="T34">
            <v>39370.314961097589</v>
          </cell>
          <cell r="U34">
            <v>33506.155038902412</v>
          </cell>
          <cell r="V34">
            <v>3584102.286668255</v>
          </cell>
        </row>
        <row r="35">
          <cell r="A35">
            <v>37135</v>
          </cell>
          <cell r="B35">
            <v>9243385.6901357621</v>
          </cell>
          <cell r="C35">
            <v>187948.13</v>
          </cell>
          <cell r="D35">
            <v>100604.74462425141</v>
          </cell>
          <cell r="E35">
            <v>87343.385375748578</v>
          </cell>
          <cell r="F35">
            <v>9156042.3047600128</v>
          </cell>
          <cell r="G35">
            <v>610</v>
          </cell>
          <cell r="H35">
            <v>5443723.2363433624</v>
          </cell>
          <cell r="I35">
            <v>110688.62</v>
          </cell>
          <cell r="J35">
            <v>59249.327505763307</v>
          </cell>
          <cell r="K35">
            <v>51439.292494236688</v>
          </cell>
          <cell r="L35">
            <v>5392283.9438491259</v>
          </cell>
          <cell r="M35">
            <v>215560.16712414337</v>
          </cell>
          <cell r="N35">
            <v>4383.04</v>
          </cell>
          <cell r="O35">
            <v>2346.1506731212908</v>
          </cell>
          <cell r="P35">
            <v>2036.8893268787092</v>
          </cell>
          <cell r="Q35">
            <v>213523.27779726466</v>
          </cell>
          <cell r="R35">
            <v>3584102.286668255</v>
          </cell>
          <cell r="S35">
            <v>72876.47</v>
          </cell>
          <cell r="T35">
            <v>39009.266445366819</v>
          </cell>
          <cell r="U35">
            <v>33867.203554633183</v>
          </cell>
          <cell r="V35">
            <v>3550235.0831136219</v>
          </cell>
        </row>
        <row r="36">
          <cell r="A36">
            <v>37165</v>
          </cell>
          <cell r="B36">
            <v>9156042.3047600128</v>
          </cell>
          <cell r="C36">
            <v>187948.13</v>
          </cell>
          <cell r="D36">
            <v>99663.568305685447</v>
          </cell>
          <cell r="E36">
            <v>88284.561694314558</v>
          </cell>
          <cell r="F36">
            <v>9067757.7430656981</v>
          </cell>
          <cell r="G36">
            <v>640</v>
          </cell>
          <cell r="H36">
            <v>5392283.9438491259</v>
          </cell>
          <cell r="I36">
            <v>110688.62</v>
          </cell>
          <cell r="J36">
            <v>58695.038892709315</v>
          </cell>
          <cell r="K36">
            <v>51993.58110729068</v>
          </cell>
          <cell r="L36">
            <v>5340290.3627418354</v>
          </cell>
          <cell r="M36">
            <v>213523.27779726466</v>
          </cell>
          <cell r="N36">
            <v>4383.04</v>
          </cell>
          <cell r="O36">
            <v>2324.2019933242937</v>
          </cell>
          <cell r="P36">
            <v>2058.8380066757063</v>
          </cell>
          <cell r="Q36">
            <v>211464.43979058895</v>
          </cell>
          <cell r="R36">
            <v>3550235.0831136219</v>
          </cell>
          <cell r="S36">
            <v>72876.47</v>
          </cell>
          <cell r="T36">
            <v>38644.327419651832</v>
          </cell>
          <cell r="U36">
            <v>34232.142580348169</v>
          </cell>
          <cell r="V36">
            <v>3516002.9405332739</v>
          </cell>
        </row>
        <row r="37">
          <cell r="A37">
            <v>37196</v>
          </cell>
          <cell r="B37">
            <v>9067757.7430656981</v>
          </cell>
          <cell r="C37">
            <v>187948.13</v>
          </cell>
          <cell r="D37">
            <v>98712.250259055931</v>
          </cell>
          <cell r="E37">
            <v>89235.879740944059</v>
          </cell>
          <cell r="F37">
            <v>8978521.8633247539</v>
          </cell>
          <cell r="G37">
            <v>671</v>
          </cell>
          <cell r="H37">
            <v>5340290.3627418354</v>
          </cell>
          <cell r="I37">
            <v>110688.62</v>
          </cell>
          <cell r="J37">
            <v>58134.777494034373</v>
          </cell>
          <cell r="K37">
            <v>52553.842505965622</v>
          </cell>
          <cell r="L37">
            <v>5287736.52023587</v>
          </cell>
          <cell r="M37">
            <v>211464.43979058895</v>
          </cell>
          <cell r="N37">
            <v>4383.04</v>
          </cell>
          <cell r="O37">
            <v>2302.0168036008736</v>
          </cell>
          <cell r="P37">
            <v>2081.0231963991264</v>
          </cell>
          <cell r="Q37">
            <v>209383.41659418982</v>
          </cell>
          <cell r="R37">
            <v>3516002.9405332739</v>
          </cell>
          <cell r="S37">
            <v>72876.47</v>
          </cell>
          <cell r="T37">
            <v>38275.455961420688</v>
          </cell>
          <cell r="U37">
            <v>34601.014038579313</v>
          </cell>
          <cell r="V37">
            <v>3481401.9264946943</v>
          </cell>
        </row>
        <row r="38">
          <cell r="A38">
            <v>37226</v>
          </cell>
          <cell r="B38">
            <v>8978521.8633247539</v>
          </cell>
          <cell r="C38">
            <v>187948.13</v>
          </cell>
          <cell r="D38">
            <v>97750.681201281608</v>
          </cell>
          <cell r="E38">
            <v>90197.448798718367</v>
          </cell>
          <cell r="F38">
            <v>8888324.414526036</v>
          </cell>
          <cell r="G38">
            <v>701</v>
          </cell>
          <cell r="H38">
            <v>5287736.52023587</v>
          </cell>
          <cell r="I38">
            <v>110688.62</v>
          </cell>
          <cell r="J38">
            <v>57568.478949462573</v>
          </cell>
          <cell r="K38">
            <v>53120.141050537422</v>
          </cell>
          <cell r="L38">
            <v>5234616.3791853329</v>
          </cell>
          <cell r="M38">
            <v>209383.41659418982</v>
          </cell>
          <cell r="N38">
            <v>4383.04</v>
          </cell>
          <cell r="O38">
            <v>2279.5925554175515</v>
          </cell>
          <cell r="P38">
            <v>2103.4474445824485</v>
          </cell>
          <cell r="Q38">
            <v>207279.96914960738</v>
          </cell>
          <cell r="R38">
            <v>3481401.9264946943</v>
          </cell>
          <cell r="S38">
            <v>72876.47</v>
          </cell>
          <cell r="T38">
            <v>37902.609696401494</v>
          </cell>
          <cell r="U38">
            <v>34973.860303598507</v>
          </cell>
          <cell r="V38">
            <v>3446428.0661910959</v>
          </cell>
        </row>
        <row r="39">
          <cell r="A39">
            <v>37257</v>
          </cell>
          <cell r="B39">
            <v>8888324.414526036</v>
          </cell>
          <cell r="C39">
            <v>187948.13</v>
          </cell>
          <cell r="D39">
            <v>96778.750671691785</v>
          </cell>
          <cell r="E39">
            <v>91169.37932830822</v>
          </cell>
          <cell r="F39">
            <v>8797155.0351977274</v>
          </cell>
          <cell r="G39">
            <v>37257</v>
          </cell>
          <cell r="H39">
            <v>5234616.3791853329</v>
          </cell>
          <cell r="I39">
            <v>110688.62</v>
          </cell>
          <cell r="J39">
            <v>56996.078205198188</v>
          </cell>
          <cell r="K39">
            <v>53692.541794801808</v>
          </cell>
          <cell r="L39">
            <v>5180923.8373905309</v>
          </cell>
          <cell r="M39">
            <v>207279.96914960738</v>
          </cell>
          <cell r="N39">
            <v>4383.04</v>
          </cell>
          <cell r="O39">
            <v>2256.9266727789013</v>
          </cell>
          <cell r="P39">
            <v>2126.1133272210986</v>
          </cell>
          <cell r="Q39">
            <v>205153.85582238628</v>
          </cell>
          <cell r="R39">
            <v>3446428.0661910959</v>
          </cell>
          <cell r="S39">
            <v>72876.47</v>
          </cell>
          <cell r="T39">
            <v>37525.745793714697</v>
          </cell>
          <cell r="U39">
            <v>35350.724206285304</v>
          </cell>
          <cell r="V39">
            <v>3411077.3419848108</v>
          </cell>
        </row>
        <row r="40">
          <cell r="A40">
            <v>37288</v>
          </cell>
          <cell r="B40">
            <v>8797155.0351977274</v>
          </cell>
          <cell r="C40">
            <v>187948.13</v>
          </cell>
          <cell r="D40">
            <v>95796.347019337059</v>
          </cell>
          <cell r="E40">
            <v>92151.782980662931</v>
          </cell>
          <cell r="F40">
            <v>8705003.2522170655</v>
          </cell>
          <cell r="G40">
            <v>37288</v>
          </cell>
          <cell r="H40">
            <v>5180923.8373905309</v>
          </cell>
          <cell r="I40">
            <v>110688.62</v>
          </cell>
          <cell r="J40">
            <v>56417.509506452603</v>
          </cell>
          <cell r="K40">
            <v>54271.110493547392</v>
          </cell>
          <cell r="L40">
            <v>5126652.7268969836</v>
          </cell>
          <cell r="M40">
            <v>205153.85582238628</v>
          </cell>
          <cell r="N40">
            <v>4383.04</v>
          </cell>
          <cell r="O40">
            <v>2234.0165519316324</v>
          </cell>
          <cell r="P40">
            <v>2149.0234480683675</v>
          </cell>
          <cell r="Q40">
            <v>203004.83237431792</v>
          </cell>
          <cell r="R40">
            <v>3411077.3419848108</v>
          </cell>
          <cell r="S40">
            <v>72876.47</v>
          </cell>
          <cell r="T40">
            <v>37144.820960952828</v>
          </cell>
          <cell r="U40">
            <v>35731.649039047174</v>
          </cell>
          <cell r="V40">
            <v>3375345.6929457635</v>
          </cell>
        </row>
        <row r="41">
          <cell r="A41">
            <v>37316</v>
          </cell>
          <cell r="B41">
            <v>8705003.2522170655</v>
          </cell>
          <cell r="C41">
            <v>187948.13</v>
          </cell>
          <cell r="D41">
            <v>94803.357390163466</v>
          </cell>
          <cell r="E41">
            <v>93144.772609836538</v>
          </cell>
          <cell r="F41">
            <v>8611858.4796072282</v>
          </cell>
          <cell r="G41">
            <v>37316</v>
          </cell>
          <cell r="H41">
            <v>5126652.7268969836</v>
          </cell>
          <cell r="I41">
            <v>110688.62</v>
          </cell>
          <cell r="J41">
            <v>55832.7063898907</v>
          </cell>
          <cell r="K41">
            <v>54855.913610109295</v>
          </cell>
          <cell r="L41">
            <v>5071796.8132868744</v>
          </cell>
          <cell r="M41">
            <v>203004.83237431792</v>
          </cell>
          <cell r="N41">
            <v>4383.04</v>
          </cell>
          <cell r="O41">
            <v>2210.8595610654811</v>
          </cell>
          <cell r="P41">
            <v>2172.1804389345189</v>
          </cell>
          <cell r="Q41">
            <v>200832.65193538342</v>
          </cell>
          <cell r="R41">
            <v>3375345.6929457635</v>
          </cell>
          <cell r="S41">
            <v>72876.47</v>
          </cell>
          <cell r="T41">
            <v>36759.791439207278</v>
          </cell>
          <cell r="U41">
            <v>36116.678560792723</v>
          </cell>
          <cell r="V41">
            <v>3339229.0143849705</v>
          </cell>
        </row>
        <row r="42">
          <cell r="A42">
            <v>37347</v>
          </cell>
          <cell r="B42">
            <v>8611858.4796072282</v>
          </cell>
          <cell r="C42">
            <v>187948.13</v>
          </cell>
          <cell r="D42">
            <v>93799.667714048264</v>
          </cell>
          <cell r="E42">
            <v>94148.46228595174</v>
          </cell>
          <cell r="F42">
            <v>8517710.0173212755</v>
          </cell>
          <cell r="G42">
            <v>37347</v>
          </cell>
          <cell r="H42">
            <v>5071796.8132868744</v>
          </cell>
          <cell r="I42">
            <v>110688.62</v>
          </cell>
          <cell r="J42">
            <v>55241.601675995895</v>
          </cell>
          <cell r="K42">
            <v>55447.018324004101</v>
          </cell>
          <cell r="L42">
            <v>5016349.79496287</v>
          </cell>
          <cell r="M42">
            <v>200832.65193538342</v>
          </cell>
          <cell r="N42">
            <v>4383.04</v>
          </cell>
          <cell r="O42">
            <v>2187.4530400108824</v>
          </cell>
          <cell r="P42">
            <v>2195.5869599891175</v>
          </cell>
          <cell r="Q42">
            <v>198637.06497539429</v>
          </cell>
          <cell r="R42">
            <v>3339229.0143849705</v>
          </cell>
          <cell r="S42">
            <v>72876.47</v>
          </cell>
          <cell r="T42">
            <v>36370.612998041477</v>
          </cell>
          <cell r="U42">
            <v>36505.857001958524</v>
          </cell>
          <cell r="V42">
            <v>3302723.1573830121</v>
          </cell>
        </row>
        <row r="43">
          <cell r="A43">
            <v>37377</v>
          </cell>
          <cell r="B43">
            <v>8517710.0173212755</v>
          </cell>
          <cell r="C43">
            <v>187948.13</v>
          </cell>
          <cell r="D43">
            <v>92785.162691696081</v>
          </cell>
          <cell r="E43">
            <v>95162.967308303923</v>
          </cell>
          <cell r="F43">
            <v>8422547.0500129722</v>
          </cell>
          <cell r="G43">
            <v>37377</v>
          </cell>
          <cell r="H43">
            <v>5016349.79496287</v>
          </cell>
          <cell r="I43">
            <v>110688.62</v>
          </cell>
          <cell r="J43">
            <v>54644.127461352786</v>
          </cell>
          <cell r="K43">
            <v>56044.49253864721</v>
          </cell>
          <cell r="L43">
            <v>4960305.3024242232</v>
          </cell>
          <cell r="M43">
            <v>198637.06497539429</v>
          </cell>
          <cell r="N43">
            <v>4383.04</v>
          </cell>
          <cell r="O43">
            <v>2163.7942999333795</v>
          </cell>
          <cell r="P43">
            <v>2219.2457000666204</v>
          </cell>
          <cell r="Q43">
            <v>196417.81927532767</v>
          </cell>
          <cell r="R43">
            <v>3302723.1573830121</v>
          </cell>
          <cell r="S43">
            <v>72876.47</v>
          </cell>
          <cell r="T43">
            <v>35977.240930409906</v>
          </cell>
          <cell r="U43">
            <v>36899.229069590096</v>
          </cell>
          <cell r="V43">
            <v>3265823.928313422</v>
          </cell>
        </row>
        <row r="44">
          <cell r="A44">
            <v>37408</v>
          </cell>
          <cell r="B44">
            <v>8422547.0500129722</v>
          </cell>
          <cell r="C44">
            <v>187948.13</v>
          </cell>
          <cell r="D44">
            <v>91759.725781393849</v>
          </cell>
          <cell r="E44">
            <v>96188.404218606142</v>
          </cell>
          <cell r="F44">
            <v>8326358.6457943674</v>
          </cell>
          <cell r="G44">
            <v>37408</v>
          </cell>
          <cell r="H44">
            <v>4960305.3024242232</v>
          </cell>
          <cell r="I44">
            <v>110688.62</v>
          </cell>
          <cell r="J44">
            <v>54040.215110846759</v>
          </cell>
          <cell r="K44">
            <v>56648.404889153237</v>
          </cell>
          <cell r="L44">
            <v>4903656.8975350698</v>
          </cell>
          <cell r="M44">
            <v>196417.81927532767</v>
          </cell>
          <cell r="N44">
            <v>4383.04</v>
          </cell>
          <cell r="O44">
            <v>2139.8806230247442</v>
          </cell>
          <cell r="P44">
            <v>2243.1593769752558</v>
          </cell>
          <cell r="Q44">
            <v>194174.6598983524</v>
          </cell>
          <cell r="R44">
            <v>3265823.928313422</v>
          </cell>
          <cell r="S44">
            <v>72876.47</v>
          </cell>
          <cell r="T44">
            <v>35579.630047522354</v>
          </cell>
          <cell r="U44">
            <v>37296.839952477647</v>
          </cell>
          <cell r="V44">
            <v>3228527.0883609443</v>
          </cell>
        </row>
        <row r="45">
          <cell r="A45">
            <v>37438</v>
          </cell>
          <cell r="B45">
            <v>8326358.6457943674</v>
          </cell>
          <cell r="C45">
            <v>187948.13</v>
          </cell>
          <cell r="D45">
            <v>90723.239185623097</v>
          </cell>
          <cell r="E45">
            <v>97224.890814376908</v>
          </cell>
          <cell r="F45">
            <v>8229133.7549799895</v>
          </cell>
          <cell r="G45">
            <v>913</v>
          </cell>
          <cell r="H45">
            <v>4903656.8975350698</v>
          </cell>
          <cell r="I45">
            <v>110688.62</v>
          </cell>
          <cell r="J45">
            <v>53429.795249779505</v>
          </cell>
          <cell r="K45">
            <v>57258.82475022049</v>
          </cell>
          <cell r="L45">
            <v>4846398.0727848494</v>
          </cell>
          <cell r="M45">
            <v>194174.6598983524</v>
          </cell>
          <cell r="N45">
            <v>4383.04</v>
          </cell>
          <cell r="O45">
            <v>2115.7092621907673</v>
          </cell>
          <cell r="P45">
            <v>2267.3307378092327</v>
          </cell>
          <cell r="Q45">
            <v>191907.32916054316</v>
          </cell>
          <cell r="R45">
            <v>3228527.0883609443</v>
          </cell>
          <cell r="S45">
            <v>72876.47</v>
          </cell>
          <cell r="T45">
            <v>35177.73467365282</v>
          </cell>
          <cell r="U45">
            <v>37698.735326347181</v>
          </cell>
          <cell r="V45">
            <v>3190828.3530345969</v>
          </cell>
        </row>
        <row r="46">
          <cell r="A46">
            <v>37469</v>
          </cell>
          <cell r="B46">
            <v>8229133.7549799895</v>
          </cell>
          <cell r="C46">
            <v>187948.13</v>
          </cell>
          <cell r="D46">
            <v>89675.583837527767</v>
          </cell>
          <cell r="E46">
            <v>98272.546162472223</v>
          </cell>
          <cell r="F46">
            <v>8130861.2088175174</v>
          </cell>
          <cell r="G46">
            <v>944</v>
          </cell>
          <cell r="H46">
            <v>4846398.0727848494</v>
          </cell>
          <cell r="I46">
            <v>110688.62</v>
          </cell>
          <cell r="J46">
            <v>52812.797755899563</v>
          </cell>
          <cell r="K46">
            <v>57875.822244100433</v>
          </cell>
          <cell r="L46">
            <v>4788522.2505407492</v>
          </cell>
          <cell r="M46">
            <v>191907.32916054316</v>
          </cell>
          <cell r="N46">
            <v>4383.04</v>
          </cell>
          <cell r="O46">
            <v>2091.2774407356842</v>
          </cell>
          <cell r="P46">
            <v>2291.7625592643158</v>
          </cell>
          <cell r="Q46">
            <v>189615.56660127884</v>
          </cell>
          <cell r="R46">
            <v>3190828.3530345969</v>
          </cell>
          <cell r="S46">
            <v>72876.47</v>
          </cell>
          <cell r="T46">
            <v>34771.50864089252</v>
          </cell>
          <cell r="U46">
            <v>38104.961359107481</v>
          </cell>
          <cell r="V46">
            <v>3152723.3916754895</v>
          </cell>
        </row>
        <row r="47">
          <cell r="A47">
            <v>37500</v>
          </cell>
          <cell r="B47">
            <v>8130861.2088175174</v>
          </cell>
          <cell r="C47">
            <v>187948.13</v>
          </cell>
          <cell r="D47">
            <v>88616.639387236501</v>
          </cell>
          <cell r="E47">
            <v>99331.490612763504</v>
          </cell>
          <cell r="F47">
            <v>8031529.7182047535</v>
          </cell>
          <cell r="G47">
            <v>975</v>
          </cell>
          <cell r="H47">
            <v>4788522.2505407492</v>
          </cell>
          <cell r="I47">
            <v>110688.62</v>
          </cell>
          <cell r="J47">
            <v>52189.151751346995</v>
          </cell>
          <cell r="K47">
            <v>58499.468248653</v>
          </cell>
          <cell r="L47">
            <v>4730022.7822920959</v>
          </cell>
          <cell r="M47">
            <v>189615.56660127884</v>
          </cell>
          <cell r="N47">
            <v>4383.04</v>
          </cell>
          <cell r="O47">
            <v>2066.5823520432027</v>
          </cell>
          <cell r="P47">
            <v>2316.4576479567972</v>
          </cell>
          <cell r="Q47">
            <v>187299.10895332205</v>
          </cell>
          <cell r="R47">
            <v>3152723.3916754895</v>
          </cell>
          <cell r="S47">
            <v>72876.47</v>
          </cell>
          <cell r="T47">
            <v>34360.905283846303</v>
          </cell>
          <cell r="U47">
            <v>38515.564716153698</v>
          </cell>
          <cell r="V47">
            <v>3114207.8269593357</v>
          </cell>
        </row>
        <row r="48">
          <cell r="A48">
            <v>37530</v>
          </cell>
          <cell r="B48">
            <v>8031529.7182047535</v>
          </cell>
          <cell r="C48">
            <v>187948.13</v>
          </cell>
          <cell r="D48">
            <v>87546.284188037302</v>
          </cell>
          <cell r="E48">
            <v>100401.84581196269</v>
          </cell>
          <cell r="F48">
            <v>7931127.8723927913</v>
          </cell>
          <cell r="G48">
            <v>1005</v>
          </cell>
          <cell r="H48">
            <v>4730022.7822920959</v>
          </cell>
          <cell r="I48">
            <v>110688.62</v>
          </cell>
          <cell r="J48">
            <v>51558.785594511253</v>
          </cell>
          <cell r="K48">
            <v>59129.834405488742</v>
          </cell>
          <cell r="L48">
            <v>4670892.9478866076</v>
          </cell>
          <cell r="M48">
            <v>187299.10895332205</v>
          </cell>
          <cell r="N48">
            <v>4383.04</v>
          </cell>
          <cell r="O48">
            <v>2041.6211592540883</v>
          </cell>
          <cell r="P48">
            <v>2341.4188407459114</v>
          </cell>
          <cell r="Q48">
            <v>184957.69011257615</v>
          </cell>
          <cell r="R48">
            <v>3114207.8269593357</v>
          </cell>
          <cell r="S48">
            <v>72876.47</v>
          </cell>
          <cell r="T48">
            <v>33945.87743427197</v>
          </cell>
          <cell r="U48">
            <v>38930.592565728031</v>
          </cell>
          <cell r="V48">
            <v>3075277.2343936078</v>
          </cell>
        </row>
        <row r="49">
          <cell r="A49">
            <v>37561</v>
          </cell>
          <cell r="B49">
            <v>7931127.8723927913</v>
          </cell>
          <cell r="C49">
            <v>187948.13</v>
          </cell>
          <cell r="D49">
            <v>86464.395282403362</v>
          </cell>
          <cell r="E49">
            <v>101483.73471759663</v>
          </cell>
          <cell r="F49">
            <v>7829644.137675195</v>
          </cell>
          <cell r="G49">
            <v>1036</v>
          </cell>
          <cell r="H49">
            <v>4670892.9478866076</v>
          </cell>
          <cell r="I49">
            <v>110688.62</v>
          </cell>
          <cell r="J49">
            <v>50921.626871801309</v>
          </cell>
          <cell r="K49">
            <v>59766.993128198686</v>
          </cell>
          <cell r="L49">
            <v>4611125.9547584085</v>
          </cell>
          <cell r="M49">
            <v>184957.69011257615</v>
          </cell>
          <cell r="N49">
            <v>4383.04</v>
          </cell>
          <cell r="O49">
            <v>2016.3909949402819</v>
          </cell>
          <cell r="P49">
            <v>2366.6490050597181</v>
          </cell>
          <cell r="Q49">
            <v>182591.04110751644</v>
          </cell>
          <cell r="R49">
            <v>3075277.2343936078</v>
          </cell>
          <cell r="S49">
            <v>72876.47</v>
          </cell>
          <cell r="T49">
            <v>33526.37741566178</v>
          </cell>
          <cell r="U49">
            <v>39350.092584338221</v>
          </cell>
          <cell r="V49">
            <v>3035927.1418092698</v>
          </cell>
        </row>
        <row r="50">
          <cell r="A50">
            <v>37591</v>
          </cell>
          <cell r="B50">
            <v>7829644.137675195</v>
          </cell>
          <cell r="C50">
            <v>187948.13</v>
          </cell>
          <cell r="D50">
            <v>85370.84838786826</v>
          </cell>
          <cell r="E50">
            <v>102577.28161213174</v>
          </cell>
          <cell r="F50">
            <v>7727066.8560630623</v>
          </cell>
          <cell r="G50">
            <v>1066</v>
          </cell>
          <cell r="H50">
            <v>4611125.9547584085</v>
          </cell>
          <cell r="I50">
            <v>110688.62</v>
          </cell>
          <cell r="J50">
            <v>50277.60238932717</v>
          </cell>
          <cell r="K50">
            <v>60411.017610672825</v>
          </cell>
          <cell r="L50">
            <v>4550714.9371477356</v>
          </cell>
          <cell r="M50">
            <v>182591.04110751644</v>
          </cell>
          <cell r="N50">
            <v>4383.04</v>
          </cell>
          <cell r="O50">
            <v>1990.8889607755018</v>
          </cell>
          <cell r="P50">
            <v>2392.1510392244982</v>
          </cell>
          <cell r="Q50">
            <v>180198.89006829195</v>
          </cell>
          <cell r="R50">
            <v>3035927.1418092698</v>
          </cell>
          <cell r="S50">
            <v>72876.47</v>
          </cell>
          <cell r="T50">
            <v>33102.357037765585</v>
          </cell>
          <cell r="U50">
            <v>39774.112962234416</v>
          </cell>
          <cell r="V50">
            <v>2996153.0288470355</v>
          </cell>
        </row>
        <row r="51">
          <cell r="A51">
            <v>37622</v>
          </cell>
          <cell r="B51">
            <v>7727066.8560630623</v>
          </cell>
          <cell r="C51">
            <v>187948.13</v>
          </cell>
          <cell r="D51">
            <v>84265.5178827489</v>
          </cell>
          <cell r="E51">
            <v>103682.61211725109</v>
          </cell>
          <cell r="F51">
            <v>7623384.2439458109</v>
          </cell>
          <cell r="G51">
            <v>37622</v>
          </cell>
          <cell r="H51">
            <v>4550714.9371477356</v>
          </cell>
          <cell r="I51">
            <v>110688.62</v>
          </cell>
          <cell r="J51">
            <v>49626.638164491618</v>
          </cell>
          <cell r="K51">
            <v>61061.981835508377</v>
          </cell>
          <cell r="L51">
            <v>4489652.9553122269</v>
          </cell>
          <cell r="M51">
            <v>180198.89006829195</v>
          </cell>
          <cell r="N51">
            <v>4383.04</v>
          </cell>
          <cell r="O51">
            <v>1965.1121272022956</v>
          </cell>
          <cell r="P51">
            <v>2417.9278727977044</v>
          </cell>
          <cell r="Q51">
            <v>177780.96219549424</v>
          </cell>
          <cell r="R51">
            <v>2996153.0288470355</v>
          </cell>
          <cell r="S51">
            <v>72876.47</v>
          </cell>
          <cell r="T51">
            <v>32673.767591054984</v>
          </cell>
          <cell r="U51">
            <v>40202.702408945013</v>
          </cell>
          <cell r="V51">
            <v>2955950.3264380903</v>
          </cell>
        </row>
        <row r="52">
          <cell r="A52">
            <v>37653</v>
          </cell>
          <cell r="B52">
            <v>7623384.2439458109</v>
          </cell>
          <cell r="C52">
            <v>187948.13</v>
          </cell>
          <cell r="D52">
            <v>83148.276791714743</v>
          </cell>
          <cell r="E52">
            <v>104799.85320828526</v>
          </cell>
          <cell r="F52">
            <v>7518584.3907375261</v>
          </cell>
          <cell r="G52">
            <v>37653</v>
          </cell>
          <cell r="H52">
            <v>4489652.9553122269</v>
          </cell>
          <cell r="I52">
            <v>110688.62</v>
          </cell>
          <cell r="J52">
            <v>48968.659417491464</v>
          </cell>
          <cell r="K52">
            <v>61719.960582508531</v>
          </cell>
          <cell r="L52">
            <v>4427932.9947297182</v>
          </cell>
          <cell r="M52">
            <v>177780.96219549424</v>
          </cell>
          <cell r="N52">
            <v>4383.04</v>
          </cell>
          <cell r="O52">
            <v>1939.0575330955087</v>
          </cell>
          <cell r="P52">
            <v>2443.982466904491</v>
          </cell>
          <cell r="Q52">
            <v>175336.97972858974</v>
          </cell>
          <cell r="R52">
            <v>2955950.3264380903</v>
          </cell>
          <cell r="S52">
            <v>72876.47</v>
          </cell>
          <cell r="T52">
            <v>32240.559841127764</v>
          </cell>
          <cell r="U52">
            <v>40635.910158872241</v>
          </cell>
          <cell r="V52">
            <v>2915314.4162792182</v>
          </cell>
        </row>
        <row r="53">
          <cell r="A53">
            <v>37681</v>
          </cell>
          <cell r="B53">
            <v>7518584.3907375261</v>
          </cell>
          <cell r="C53">
            <v>187948.13</v>
          </cell>
          <cell r="D53">
            <v>82018.996771201419</v>
          </cell>
          <cell r="E53">
            <v>105929.13322879857</v>
          </cell>
          <cell r="F53">
            <v>7412655.2575087268</v>
          </cell>
          <cell r="G53">
            <v>37681</v>
          </cell>
          <cell r="H53">
            <v>4427932.9947297182</v>
          </cell>
          <cell r="I53">
            <v>110688.62</v>
          </cell>
          <cell r="J53">
            <v>48303.590562727208</v>
          </cell>
          <cell r="K53">
            <v>62385.029437272788</v>
          </cell>
          <cell r="L53">
            <v>4365547.9652924454</v>
          </cell>
          <cell r="M53">
            <v>175336.97972858974</v>
          </cell>
          <cell r="N53">
            <v>4383.04</v>
          </cell>
          <cell r="O53">
            <v>1912.7221854221216</v>
          </cell>
          <cell r="P53">
            <v>2470.3178145778784</v>
          </cell>
          <cell r="Q53">
            <v>172866.66191401187</v>
          </cell>
          <cell r="R53">
            <v>2915314.4162792182</v>
          </cell>
          <cell r="S53">
            <v>72876.47</v>
          </cell>
          <cell r="T53">
            <v>31802.68402305209</v>
          </cell>
          <cell r="U53">
            <v>41073.785976947911</v>
          </cell>
          <cell r="V53">
            <v>2874240.6303022704</v>
          </cell>
        </row>
        <row r="54">
          <cell r="A54">
            <v>37712</v>
          </cell>
          <cell r="B54">
            <v>7412655.2575087268</v>
          </cell>
          <cell r="C54">
            <v>187948.13</v>
          </cell>
          <cell r="D54">
            <v>80877.548094667203</v>
          </cell>
          <cell r="E54">
            <v>107070.5819053328</v>
          </cell>
          <cell r="F54">
            <v>7305584.6756033953</v>
          </cell>
          <cell r="G54">
            <v>37712</v>
          </cell>
          <cell r="H54">
            <v>4365547.9652924454</v>
          </cell>
          <cell r="I54">
            <v>110688.62</v>
          </cell>
          <cell r="J54">
            <v>47631.355200120051</v>
          </cell>
          <cell r="K54">
            <v>63057.264799879944</v>
          </cell>
          <cell r="L54">
            <v>4302490.7004925655</v>
          </cell>
          <cell r="M54">
            <v>172866.66191401187</v>
          </cell>
          <cell r="N54">
            <v>4383.04</v>
          </cell>
          <cell r="O54">
            <v>1886.1030588974252</v>
          </cell>
          <cell r="P54">
            <v>2496.9369411025746</v>
          </cell>
          <cell r="Q54">
            <v>170369.72497290929</v>
          </cell>
          <cell r="R54">
            <v>2874240.6303022704</v>
          </cell>
          <cell r="S54">
            <v>72876.47</v>
          </cell>
          <cell r="T54">
            <v>31360.089835649727</v>
          </cell>
          <cell r="U54">
            <v>41516.380164350274</v>
          </cell>
          <cell r="V54">
            <v>2832724.25013792</v>
          </cell>
        </row>
        <row r="55">
          <cell r="A55">
            <v>37742</v>
          </cell>
          <cell r="B55">
            <v>7305584.6756033953</v>
          </cell>
          <cell r="C55">
            <v>187948.13</v>
          </cell>
          <cell r="D55">
            <v>79723.799637690667</v>
          </cell>
          <cell r="E55">
            <v>108224.33036230932</v>
          </cell>
          <cell r="F55">
            <v>7197360.3452410856</v>
          </cell>
          <cell r="G55">
            <v>37742</v>
          </cell>
          <cell r="H55">
            <v>4302490.7004925655</v>
          </cell>
          <cell r="I55">
            <v>110688.62</v>
          </cell>
          <cell r="J55">
            <v>46951.876106335476</v>
          </cell>
          <cell r="K55">
            <v>63736.743893664519</v>
          </cell>
          <cell r="L55">
            <v>4238753.9565989012</v>
          </cell>
          <cell r="M55">
            <v>170369.72497290929</v>
          </cell>
          <cell r="N55">
            <v>4383.04</v>
          </cell>
          <cell r="O55">
            <v>1859.1970956374896</v>
          </cell>
          <cell r="P55">
            <v>2523.8429043625101</v>
          </cell>
          <cell r="Q55">
            <v>167845.88206854678</v>
          </cell>
          <cell r="R55">
            <v>2832724.25013792</v>
          </cell>
          <cell r="S55">
            <v>72876.47</v>
          </cell>
          <cell r="T55">
            <v>30912.726435717701</v>
          </cell>
          <cell r="U55">
            <v>41963.743564282297</v>
          </cell>
          <cell r="V55">
            <v>2790760.5065736379</v>
          </cell>
        </row>
        <row r="56">
          <cell r="A56">
            <v>37773</v>
          </cell>
          <cell r="B56">
            <v>7197360.3452410856</v>
          </cell>
          <cell r="C56">
            <v>187948.13</v>
          </cell>
          <cell r="D56">
            <v>78557.618862907606</v>
          </cell>
          <cell r="E56">
            <v>109390.51113709238</v>
          </cell>
          <cell r="F56">
            <v>7087969.8341039931</v>
          </cell>
          <cell r="G56">
            <v>37773</v>
          </cell>
          <cell r="H56">
            <v>4238753.9565989012</v>
          </cell>
          <cell r="I56">
            <v>110688.62</v>
          </cell>
          <cell r="J56">
            <v>46265.075225912115</v>
          </cell>
          <cell r="K56">
            <v>64423.544774087881</v>
          </cell>
          <cell r="L56">
            <v>4174330.4118248131</v>
          </cell>
          <cell r="M56">
            <v>167845.88206854678</v>
          </cell>
          <cell r="N56">
            <v>4383.04</v>
          </cell>
          <cell r="O56">
            <v>1832.001204807887</v>
          </cell>
          <cell r="P56">
            <v>2551.038795192113</v>
          </cell>
          <cell r="Q56">
            <v>165294.84327335467</v>
          </cell>
          <cell r="R56">
            <v>2790760.5065736379</v>
          </cell>
          <cell r="S56">
            <v>72876.47</v>
          </cell>
          <cell r="T56">
            <v>30460.542432187605</v>
          </cell>
          <cell r="U56">
            <v>42415.927567812396</v>
          </cell>
          <cell r="V56">
            <v>2748344.5790058253</v>
          </cell>
        </row>
        <row r="57">
          <cell r="A57">
            <v>37803</v>
          </cell>
          <cell r="B57">
            <v>7087969.8341039931</v>
          </cell>
          <cell r="C57">
            <v>187948.13</v>
          </cell>
          <cell r="D57">
            <v>77378.871804785857</v>
          </cell>
          <cell r="E57">
            <v>110569.25819521413</v>
          </cell>
          <cell r="F57">
            <v>6977400.5759087782</v>
          </cell>
          <cell r="G57">
            <v>1278</v>
          </cell>
          <cell r="H57">
            <v>4174330.4118248131</v>
          </cell>
          <cell r="I57">
            <v>110688.62</v>
          </cell>
          <cell r="J57">
            <v>45570.873662295126</v>
          </cell>
          <cell r="K57">
            <v>65117.74633770487</v>
          </cell>
          <cell r="L57">
            <v>4109212.6654871083</v>
          </cell>
          <cell r="M57">
            <v>165294.84327335467</v>
          </cell>
          <cell r="N57">
            <v>4383.04</v>
          </cell>
          <cell r="O57">
            <v>1804.5122622686326</v>
          </cell>
          <cell r="P57">
            <v>2578.5277377313673</v>
          </cell>
          <cell r="Q57">
            <v>162716.31553562329</v>
          </cell>
          <cell r="R57">
            <v>2748344.5790058253</v>
          </cell>
          <cell r="S57">
            <v>72876.47</v>
          </cell>
          <cell r="T57">
            <v>30003.485880222095</v>
          </cell>
          <cell r="U57">
            <v>42872.984119777902</v>
          </cell>
          <cell r="V57">
            <v>2705471.5948860473</v>
          </cell>
        </row>
        <row r="58">
          <cell r="A58">
            <v>37834</v>
          </cell>
          <cell r="B58">
            <v>6977400.5759087782</v>
          </cell>
          <cell r="C58">
            <v>187948.13</v>
          </cell>
          <cell r="D58">
            <v>76187.423054235842</v>
          </cell>
          <cell r="E58">
            <v>111760.70694576415</v>
          </cell>
          <cell r="F58">
            <v>6865639.8689630143</v>
          </cell>
          <cell r="G58">
            <v>1309</v>
          </cell>
          <cell r="H58">
            <v>4109212.6654871083</v>
          </cell>
          <cell r="I58">
            <v>110688.62</v>
          </cell>
          <cell r="J58">
            <v>44869.19166877291</v>
          </cell>
          <cell r="K58">
            <v>65819.428331227085</v>
          </cell>
          <cell r="L58">
            <v>4043393.2371558812</v>
          </cell>
          <cell r="M58">
            <v>162716.31553562329</v>
          </cell>
          <cell r="N58">
            <v>4383.04</v>
          </cell>
          <cell r="O58">
            <v>1776.7271102152972</v>
          </cell>
          <cell r="P58">
            <v>2606.3128897847027</v>
          </cell>
          <cell r="Q58">
            <v>160110.0026458386</v>
          </cell>
          <cell r="R58">
            <v>2705471.5948860473</v>
          </cell>
          <cell r="S58">
            <v>72876.47</v>
          </cell>
          <cell r="T58">
            <v>29541.50427524764</v>
          </cell>
          <cell r="U58">
            <v>43334.965724752357</v>
          </cell>
          <cell r="V58">
            <v>2662136.629161295</v>
          </cell>
        </row>
        <row r="59">
          <cell r="A59">
            <v>37865</v>
          </cell>
          <cell r="B59">
            <v>6865639.8689630143</v>
          </cell>
          <cell r="C59">
            <v>187948.13</v>
          </cell>
          <cell r="D59">
            <v>74983.135743055551</v>
          </cell>
          <cell r="E59">
            <v>112964.99425694444</v>
          </cell>
          <cell r="F59">
            <v>6752674.8747060709</v>
          </cell>
          <cell r="G59">
            <v>1340</v>
          </cell>
          <cell r="H59">
            <v>4043393.2371558812</v>
          </cell>
          <cell r="I59">
            <v>110688.62</v>
          </cell>
          <cell r="J59">
            <v>44159.948639316193</v>
          </cell>
          <cell r="K59">
            <v>66528.671360683802</v>
          </cell>
          <cell r="L59">
            <v>3976864.5657951976</v>
          </cell>
          <cell r="M59">
            <v>160110.0026458386</v>
          </cell>
          <cell r="N59">
            <v>4383.04</v>
          </cell>
          <cell r="O59">
            <v>1748.642556816252</v>
          </cell>
          <cell r="P59">
            <v>2634.3974431837478</v>
          </cell>
          <cell r="Q59">
            <v>157475.60520265484</v>
          </cell>
          <cell r="R59">
            <v>2662136.629161295</v>
          </cell>
          <cell r="S59">
            <v>72876.47</v>
          </cell>
          <cell r="T59">
            <v>29074.544546923105</v>
          </cell>
          <cell r="U59">
            <v>43801.925453076896</v>
          </cell>
          <cell r="V59">
            <v>2618334.7037082179</v>
          </cell>
        </row>
        <row r="60">
          <cell r="A60">
            <v>37895</v>
          </cell>
          <cell r="B60">
            <v>6752674.8747060709</v>
          </cell>
          <cell r="C60">
            <v>187948.13</v>
          </cell>
          <cell r="D60">
            <v>73765.871528207543</v>
          </cell>
          <cell r="E60">
            <v>114182.25847179245</v>
          </cell>
          <cell r="F60">
            <v>6638492.6162342783</v>
          </cell>
          <cell r="G60">
            <v>1370</v>
          </cell>
          <cell r="H60">
            <v>3976864.5657951976</v>
          </cell>
          <cell r="I60">
            <v>110688.62</v>
          </cell>
          <cell r="J60">
            <v>43443.063099318344</v>
          </cell>
          <cell r="K60">
            <v>67245.556900681651</v>
          </cell>
          <cell r="L60">
            <v>3909619.0088945162</v>
          </cell>
          <cell r="M60">
            <v>157475.60520265484</v>
          </cell>
          <cell r="N60">
            <v>4383.04</v>
          </cell>
          <cell r="O60">
            <v>1720.2553758460062</v>
          </cell>
          <cell r="P60">
            <v>2662.7846241539937</v>
          </cell>
          <cell r="Q60">
            <v>154812.82057850086</v>
          </cell>
          <cell r="R60">
            <v>2618334.7037082179</v>
          </cell>
          <cell r="S60">
            <v>72876.47</v>
          </cell>
          <cell r="T60">
            <v>28602.553053043197</v>
          </cell>
          <cell r="U60">
            <v>44273.916946956801</v>
          </cell>
          <cell r="V60">
            <v>2574060.7867612611</v>
          </cell>
        </row>
        <row r="61">
          <cell r="A61">
            <v>37926</v>
          </cell>
          <cell r="B61">
            <v>6638492.6162342783</v>
          </cell>
          <cell r="C61">
            <v>187948.13</v>
          </cell>
          <cell r="D61">
            <v>72535.490575926888</v>
          </cell>
          <cell r="E61">
            <v>115412.6394240731</v>
          </cell>
          <cell r="F61">
            <v>6523079.9768102048</v>
          </cell>
          <cell r="G61">
            <v>1401</v>
          </cell>
          <cell r="H61">
            <v>3909619.0088945162</v>
          </cell>
          <cell r="I61">
            <v>110688.62</v>
          </cell>
          <cell r="J61">
            <v>42718.452696235952</v>
          </cell>
          <cell r="K61">
            <v>67970.167303764043</v>
          </cell>
          <cell r="L61">
            <v>3841648.8415907519</v>
          </cell>
          <cell r="M61">
            <v>154812.82057850086</v>
          </cell>
          <cell r="N61">
            <v>4383.04</v>
          </cell>
          <cell r="O61">
            <v>1691.5623063145933</v>
          </cell>
          <cell r="P61">
            <v>2691.4776936854068</v>
          </cell>
          <cell r="Q61">
            <v>152121.34288481544</v>
          </cell>
          <cell r="R61">
            <v>2574060.7867612611</v>
          </cell>
          <cell r="S61">
            <v>72876.47</v>
          </cell>
          <cell r="T61">
            <v>28125.475573376345</v>
          </cell>
          <cell r="U61">
            <v>44750.994426623656</v>
          </cell>
          <cell r="V61">
            <v>2529309.7923346376</v>
          </cell>
        </row>
        <row r="62">
          <cell r="A62">
            <v>37956</v>
          </cell>
          <cell r="B62">
            <v>6523079.9768102048</v>
          </cell>
          <cell r="C62">
            <v>187948.13</v>
          </cell>
          <cell r="D62">
            <v>71291.851545657613</v>
          </cell>
          <cell r="E62">
            <v>116656.27845434239</v>
          </cell>
          <cell r="F62">
            <v>6406423.6983558629</v>
          </cell>
          <cell r="G62">
            <v>1431</v>
          </cell>
          <cell r="H62">
            <v>3841648.8415907519</v>
          </cell>
          <cell r="I62">
            <v>110688.62</v>
          </cell>
          <cell r="J62">
            <v>41986.034190128536</v>
          </cell>
          <cell r="K62">
            <v>68702.585809871467</v>
          </cell>
          <cell r="L62">
            <v>3772946.2557808803</v>
          </cell>
          <cell r="M62">
            <v>152121.34288481544</v>
          </cell>
          <cell r="N62">
            <v>4383.04</v>
          </cell>
          <cell r="O62">
            <v>1662.5600520929631</v>
          </cell>
          <cell r="P62">
            <v>2720.4799479070371</v>
          </cell>
          <cell r="Q62">
            <v>149400.86293690841</v>
          </cell>
          <cell r="R62">
            <v>2529309.7923346376</v>
          </cell>
          <cell r="S62">
            <v>72876.47</v>
          </cell>
          <cell r="T62">
            <v>27643.257303436116</v>
          </cell>
          <cell r="U62">
            <v>45233.212696563889</v>
          </cell>
          <cell r="V62">
            <v>2484076.5796380737</v>
          </cell>
        </row>
        <row r="63">
          <cell r="A63">
            <v>37987</v>
          </cell>
          <cell r="B63">
            <v>6406423.6983558629</v>
          </cell>
          <cell r="C63">
            <v>187948.13</v>
          </cell>
          <cell r="D63">
            <v>70034.811573816201</v>
          </cell>
          <cell r="E63">
            <v>117913.3184261838</v>
          </cell>
          <cell r="F63">
            <v>6288510.3799296785</v>
          </cell>
          <cell r="G63">
            <v>37987</v>
          </cell>
          <cell r="H63">
            <v>3772946.2557808803</v>
          </cell>
          <cell r="I63">
            <v>110688.62</v>
          </cell>
          <cell r="J63">
            <v>41245.723444096344</v>
          </cell>
          <cell r="K63">
            <v>69442.896555903659</v>
          </cell>
          <cell r="L63">
            <v>3703503.3592249765</v>
          </cell>
          <cell r="M63">
            <v>149400.86293690841</v>
          </cell>
          <cell r="N63">
            <v>4383.04</v>
          </cell>
          <cell r="O63">
            <v>1633.2452815343377</v>
          </cell>
          <cell r="P63">
            <v>2749.7947184656623</v>
          </cell>
          <cell r="Q63">
            <v>146651.06821844276</v>
          </cell>
          <cell r="R63">
            <v>2484076.5796380737</v>
          </cell>
          <cell r="S63">
            <v>72876.47</v>
          </cell>
          <cell r="T63">
            <v>27155.842848185523</v>
          </cell>
          <cell r="U63">
            <v>45720.627151814479</v>
          </cell>
          <cell r="V63">
            <v>2438355.9524862594</v>
          </cell>
        </row>
        <row r="64">
          <cell r="A64">
            <v>38018</v>
          </cell>
          <cell r="B64">
            <v>6288510.3799296785</v>
          </cell>
          <cell r="C64">
            <v>187948.13</v>
          </cell>
          <cell r="D64">
            <v>68764.226257380011</v>
          </cell>
          <cell r="E64">
            <v>119183.90374261998</v>
          </cell>
          <cell r="F64">
            <v>6169326.4761870587</v>
          </cell>
          <cell r="G64">
            <v>38018</v>
          </cell>
          <cell r="H64">
            <v>3703503.3592249765</v>
          </cell>
          <cell r="I64">
            <v>110688.62</v>
          </cell>
          <cell r="J64">
            <v>40497.435414615058</v>
          </cell>
          <cell r="K64">
            <v>70191.184585384937</v>
          </cell>
          <cell r="L64">
            <v>3633312.1746395915</v>
          </cell>
          <cell r="M64">
            <v>146651.06821844276</v>
          </cell>
          <cell r="N64">
            <v>4383.04</v>
          </cell>
          <cell r="O64">
            <v>1603.6146270914855</v>
          </cell>
          <cell r="P64">
            <v>2779.4253729085144</v>
          </cell>
          <cell r="Q64">
            <v>143871.64284553425</v>
          </cell>
          <cell r="R64">
            <v>2438355.9524862594</v>
          </cell>
          <cell r="S64">
            <v>72876.47</v>
          </cell>
          <cell r="T64">
            <v>26663.176215673473</v>
          </cell>
          <cell r="U64">
            <v>46213.293784326524</v>
          </cell>
          <cell r="V64">
            <v>2392142.658701933</v>
          </cell>
        </row>
        <row r="65">
          <cell r="A65">
            <v>38047</v>
          </cell>
          <cell r="B65">
            <v>6169326.4761870587</v>
          </cell>
          <cell r="C65">
            <v>187948.13</v>
          </cell>
          <cell r="D65">
            <v>67479.949637298996</v>
          </cell>
          <cell r="E65">
            <v>120468.18036270099</v>
          </cell>
          <cell r="F65">
            <v>6048858.2958243582</v>
          </cell>
          <cell r="G65">
            <v>38047</v>
          </cell>
          <cell r="H65">
            <v>3633312.1746395915</v>
          </cell>
          <cell r="I65">
            <v>110688.62</v>
          </cell>
          <cell r="J65">
            <v>39741.084141766412</v>
          </cell>
          <cell r="K65">
            <v>70947.535858233576</v>
          </cell>
          <cell r="L65">
            <v>3562364.638781358</v>
          </cell>
          <cell r="M65">
            <v>143871.64284553425</v>
          </cell>
          <cell r="N65">
            <v>4383.04</v>
          </cell>
          <cell r="O65">
            <v>1573.6646849298754</v>
          </cell>
          <cell r="P65">
            <v>2809.3753150701245</v>
          </cell>
          <cell r="Q65">
            <v>141062.26753046413</v>
          </cell>
          <cell r="R65">
            <v>2392142.658701933</v>
          </cell>
          <cell r="S65">
            <v>72876.47</v>
          </cell>
          <cell r="T65">
            <v>26165.200810602706</v>
          </cell>
          <cell r="U65">
            <v>46711.269189397295</v>
          </cell>
          <cell r="V65">
            <v>2345431.3895125357</v>
          </cell>
        </row>
        <row r="66">
          <cell r="A66">
            <v>38078</v>
          </cell>
          <cell r="B66">
            <v>6048858.2958243582</v>
          </cell>
          <cell r="C66">
            <v>187948.13</v>
          </cell>
          <cell r="D66">
            <v>66181.834181728511</v>
          </cell>
          <cell r="E66">
            <v>121766.29581827148</v>
          </cell>
          <cell r="F66">
            <v>5927092.0000060853</v>
          </cell>
          <cell r="G66">
            <v>38078</v>
          </cell>
          <cell r="H66">
            <v>3562364.638781358</v>
          </cell>
          <cell r="I66">
            <v>110688.62</v>
          </cell>
          <cell r="J66">
            <v>38976.582739363475</v>
          </cell>
          <cell r="K66">
            <v>71712.037260636513</v>
          </cell>
          <cell r="L66">
            <v>3490652.6015207213</v>
          </cell>
          <cell r="M66">
            <v>141062.26753046413</v>
          </cell>
          <cell r="N66">
            <v>4383.04</v>
          </cell>
          <cell r="O66">
            <v>1543.3920145366578</v>
          </cell>
          <cell r="P66">
            <v>2839.6479854633421</v>
          </cell>
          <cell r="Q66">
            <v>138222.61954500078</v>
          </cell>
          <cell r="R66">
            <v>2345431.3895125357</v>
          </cell>
          <cell r="S66">
            <v>72876.47</v>
          </cell>
          <cell r="T66">
            <v>25661.859427828374</v>
          </cell>
          <cell r="U66">
            <v>47214.61057217163</v>
          </cell>
          <cell r="V66">
            <v>2298216.7789403638</v>
          </cell>
        </row>
        <row r="67">
          <cell r="A67">
            <v>38108</v>
          </cell>
          <cell r="B67">
            <v>5927092.0000060853</v>
          </cell>
          <cell r="C67">
            <v>187948.13</v>
          </cell>
          <cell r="D67">
            <v>64869.73076908158</v>
          </cell>
          <cell r="E67">
            <v>123078.39923091841</v>
          </cell>
          <cell r="F67">
            <v>5804013.6007751673</v>
          </cell>
          <cell r="G67">
            <v>38108</v>
          </cell>
          <cell r="H67">
            <v>3490652.6015207213</v>
          </cell>
          <cell r="I67">
            <v>110688.62</v>
          </cell>
          <cell r="J67">
            <v>38203.843384969601</v>
          </cell>
          <cell r="K67">
            <v>72484.776615030394</v>
          </cell>
          <cell r="L67">
            <v>3418167.8249056907</v>
          </cell>
          <cell r="M67">
            <v>138222.61954500078</v>
          </cell>
          <cell r="N67">
            <v>4383.04</v>
          </cell>
          <cell r="O67">
            <v>1512.7931383254352</v>
          </cell>
          <cell r="P67">
            <v>2870.2468616745646</v>
          </cell>
          <cell r="Q67">
            <v>135352.37268332622</v>
          </cell>
          <cell r="R67">
            <v>2298216.7789403638</v>
          </cell>
          <cell r="S67">
            <v>72876.47</v>
          </cell>
          <cell r="T67">
            <v>25153.094245786542</v>
          </cell>
          <cell r="U67">
            <v>47723.375754213455</v>
          </cell>
          <cell r="V67">
            <v>2250493.4031861504</v>
          </cell>
        </row>
        <row r="68">
          <cell r="A68">
            <v>38139</v>
          </cell>
          <cell r="B68">
            <v>5804013.6007751673</v>
          </cell>
          <cell r="C68">
            <v>187948.13</v>
          </cell>
          <cell r="D68">
            <v>63543.488670898463</v>
          </cell>
          <cell r="E68">
            <v>124404.64132910153</v>
          </cell>
          <cell r="F68">
            <v>5679608.9594460651</v>
          </cell>
          <cell r="G68">
            <v>38139</v>
          </cell>
          <cell r="H68">
            <v>3418167.8249056907</v>
          </cell>
          <cell r="I68">
            <v>110688.62</v>
          </cell>
          <cell r="J68">
            <v>37422.777309809739</v>
          </cell>
          <cell r="K68">
            <v>73265.842690190257</v>
          </cell>
          <cell r="L68">
            <v>3344901.9822155004</v>
          </cell>
          <cell r="M68">
            <v>135352.37268332622</v>
          </cell>
          <cell r="N68">
            <v>4383.04</v>
          </cell>
          <cell r="O68">
            <v>1481.8645412367712</v>
          </cell>
          <cell r="P68">
            <v>2901.1754587632286</v>
          </cell>
          <cell r="Q68">
            <v>132451.19722456299</v>
          </cell>
          <cell r="R68">
            <v>2250493.4031861504</v>
          </cell>
          <cell r="S68">
            <v>72876.47</v>
          </cell>
          <cell r="T68">
            <v>24638.846819851955</v>
          </cell>
          <cell r="U68">
            <v>48237.623180148046</v>
          </cell>
          <cell r="V68">
            <v>2202255.7800060022</v>
          </cell>
        </row>
        <row r="69">
          <cell r="A69">
            <v>38169</v>
          </cell>
          <cell r="B69">
            <v>5679608.9594460651</v>
          </cell>
          <cell r="C69">
            <v>187948.13</v>
          </cell>
          <cell r="D69">
            <v>62202.955534531684</v>
          </cell>
          <cell r="E69">
            <v>125745.17446546833</v>
          </cell>
          <cell r="F69">
            <v>5553863.784980597</v>
          </cell>
          <cell r="G69">
            <v>1644</v>
          </cell>
          <cell r="H69">
            <v>3344901.9822155004</v>
          </cell>
          <cell r="I69">
            <v>110688.62</v>
          </cell>
          <cell r="J69">
            <v>36633.294788573119</v>
          </cell>
          <cell r="K69">
            <v>74055.325211426883</v>
          </cell>
          <cell r="L69">
            <v>3270846.6570040737</v>
          </cell>
          <cell r="M69">
            <v>132451.19722456299</v>
          </cell>
          <cell r="N69">
            <v>4383.04</v>
          </cell>
          <cell r="O69">
            <v>1450.6026703344</v>
          </cell>
          <cell r="P69">
            <v>2932.4373296655999</v>
          </cell>
          <cell r="Q69">
            <v>129518.75989489739</v>
          </cell>
          <cell r="R69">
            <v>2202255.7800060022</v>
          </cell>
          <cell r="S69">
            <v>72876.47</v>
          </cell>
          <cell r="T69">
            <v>24119.058075624162</v>
          </cell>
          <cell r="U69">
            <v>48757.41192437584</v>
          </cell>
          <cell r="V69">
            <v>2153498.3680816265</v>
          </cell>
        </row>
        <row r="70">
          <cell r="A70">
            <v>38200</v>
          </cell>
          <cell r="B70">
            <v>5553863.784980597</v>
          </cell>
          <cell r="C70">
            <v>187948.13</v>
          </cell>
          <cell r="D70">
            <v>60847.97736564443</v>
          </cell>
          <cell r="E70">
            <v>127100.15263435556</v>
          </cell>
          <cell r="F70">
            <v>5426763.6323462427</v>
          </cell>
          <cell r="G70">
            <v>1675</v>
          </cell>
          <cell r="H70">
            <v>3270846.6570040737</v>
          </cell>
          <cell r="I70">
            <v>110688.62</v>
          </cell>
          <cell r="J70">
            <v>35835.305129106033</v>
          </cell>
          <cell r="K70">
            <v>74853.314870893955</v>
          </cell>
          <cell r="L70">
            <v>3195993.3421331798</v>
          </cell>
          <cell r="M70">
            <v>129518.75989489739</v>
          </cell>
          <cell r="N70">
            <v>4383.04</v>
          </cell>
          <cell r="O70">
            <v>1419.0039343970773</v>
          </cell>
          <cell r="P70">
            <v>2964.0360656029225</v>
          </cell>
          <cell r="Q70">
            <v>126554.72382929447</v>
          </cell>
          <cell r="R70">
            <v>2153498.3680816265</v>
          </cell>
          <cell r="S70">
            <v>72876.47</v>
          </cell>
          <cell r="T70">
            <v>23593.668302141319</v>
          </cell>
          <cell r="U70">
            <v>49282.801697858682</v>
          </cell>
          <cell r="V70">
            <v>2104215.5663837679</v>
          </cell>
        </row>
        <row r="71">
          <cell r="A71">
            <v>38231</v>
          </cell>
          <cell r="B71">
            <v>5426763.6323462427</v>
          </cell>
          <cell r="C71">
            <v>187948.13</v>
          </cell>
          <cell r="D71">
            <v>59478.398510520383</v>
          </cell>
          <cell r="E71">
            <v>128469.7314894796</v>
          </cell>
          <cell r="F71">
            <v>5298293.9008567622</v>
          </cell>
          <cell r="G71">
            <v>1706</v>
          </cell>
          <cell r="H71">
            <v>3195993.3421331798</v>
          </cell>
          <cell r="I71">
            <v>110688.62</v>
          </cell>
          <cell r="J71">
            <v>35028.716661993458</v>
          </cell>
          <cell r="K71">
            <v>75659.903338006538</v>
          </cell>
          <cell r="L71">
            <v>3120333.4387951731</v>
          </cell>
          <cell r="M71">
            <v>126554.72382929447</v>
          </cell>
          <cell r="N71">
            <v>4383.04</v>
          </cell>
          <cell r="O71">
            <v>1387.0647035060392</v>
          </cell>
          <cell r="P71">
            <v>2995.9752964939607</v>
          </cell>
          <cell r="Q71">
            <v>123558.74853280051</v>
          </cell>
          <cell r="R71">
            <v>2104215.5663837679</v>
          </cell>
          <cell r="S71">
            <v>72876.47</v>
          </cell>
          <cell r="T71">
            <v>23062.617145020886</v>
          </cell>
          <cell r="U71">
            <v>49813.852854979115</v>
          </cell>
          <cell r="V71">
            <v>2054401.7135287886</v>
          </cell>
        </row>
        <row r="72">
          <cell r="A72">
            <v>38261</v>
          </cell>
          <cell r="B72">
            <v>5298293.9008567622</v>
          </cell>
          <cell r="C72">
            <v>187948.13</v>
          </cell>
          <cell r="D72">
            <v>58094.061638182946</v>
          </cell>
          <cell r="E72">
            <v>129854.06836181704</v>
          </cell>
          <cell r="F72">
            <v>5168439.8324949453</v>
          </cell>
          <cell r="G72">
            <v>1736</v>
          </cell>
          <cell r="H72">
            <v>3120333.4387951731</v>
          </cell>
          <cell r="I72">
            <v>110688.62</v>
          </cell>
          <cell r="J72">
            <v>34213.436730028581</v>
          </cell>
          <cell r="K72">
            <v>76475.183269971414</v>
          </cell>
          <cell r="L72">
            <v>3043858.2555252016</v>
          </cell>
          <cell r="M72">
            <v>123558.74853280051</v>
          </cell>
          <cell r="N72">
            <v>4383.04</v>
          </cell>
          <cell r="O72">
            <v>1354.7813086280144</v>
          </cell>
          <cell r="P72">
            <v>3028.2586913719856</v>
          </cell>
          <cell r="Q72">
            <v>120530.48984142853</v>
          </cell>
          <cell r="R72">
            <v>2054401.7135287886</v>
          </cell>
          <cell r="S72">
            <v>72876.47</v>
          </cell>
          <cell r="T72">
            <v>22525.84359952635</v>
          </cell>
          <cell r="U72">
            <v>50350.626400473651</v>
          </cell>
          <cell r="V72">
            <v>2004051.0871283149</v>
          </cell>
        </row>
        <row r="73">
          <cell r="A73">
            <v>38292</v>
          </cell>
          <cell r="B73">
            <v>5168439.8324949453</v>
          </cell>
          <cell r="C73">
            <v>187948.13</v>
          </cell>
          <cell r="D73">
            <v>56694.807722321748</v>
          </cell>
          <cell r="E73">
            <v>131253.32227767823</v>
          </cell>
          <cell r="F73">
            <v>5037186.5102172662</v>
          </cell>
          <cell r="G73">
            <v>1767</v>
          </cell>
          <cell r="H73">
            <v>3043858.2555252016</v>
          </cell>
          <cell r="I73">
            <v>110688.62</v>
          </cell>
          <cell r="J73">
            <v>33389.371677568699</v>
          </cell>
          <cell r="K73">
            <v>77299.248322431289</v>
          </cell>
          <cell r="L73">
            <v>2966559.0072027701</v>
          </cell>
          <cell r="M73">
            <v>120530.48984142853</v>
          </cell>
          <cell r="N73">
            <v>4383.04</v>
          </cell>
          <cell r="O73">
            <v>1322.1500411937407</v>
          </cell>
          <cell r="P73">
            <v>3060.8899588062595</v>
          </cell>
          <cell r="Q73">
            <v>117469.59988262226</v>
          </cell>
          <cell r="R73">
            <v>2004051.0871283149</v>
          </cell>
          <cell r="S73">
            <v>72876.47</v>
          </cell>
          <cell r="T73">
            <v>21983.286003559311</v>
          </cell>
          <cell r="U73">
            <v>50893.18399644069</v>
          </cell>
          <cell r="V73">
            <v>1953157.9031318743</v>
          </cell>
        </row>
        <row r="74">
          <cell r="A74">
            <v>38322</v>
          </cell>
          <cell r="B74">
            <v>5037186.5102172662</v>
          </cell>
          <cell r="C74">
            <v>187948.13</v>
          </cell>
          <cell r="D74">
            <v>55280.476023024486</v>
          </cell>
          <cell r="E74">
            <v>132667.65397697553</v>
          </cell>
          <cell r="F74">
            <v>4904518.8562402911</v>
          </cell>
          <cell r="G74">
            <v>1797</v>
          </cell>
          <cell r="H74">
            <v>2966559.0072027701</v>
          </cell>
          <cell r="I74">
            <v>110688.62</v>
          </cell>
          <cell r="J74">
            <v>32556.426839776515</v>
          </cell>
          <cell r="K74">
            <v>78132.193160223484</v>
          </cell>
          <cell r="L74">
            <v>2888426.8140425468</v>
          </cell>
          <cell r="M74">
            <v>117469.59988262226</v>
          </cell>
          <cell r="N74">
            <v>4383.04</v>
          </cell>
          <cell r="O74">
            <v>1289.1671526719417</v>
          </cell>
          <cell r="P74">
            <v>3093.872847328058</v>
          </cell>
          <cell r="Q74">
            <v>114375.7270352942</v>
          </cell>
          <cell r="R74">
            <v>1953157.9031318743</v>
          </cell>
          <cell r="S74">
            <v>72876.47</v>
          </cell>
          <cell r="T74">
            <v>21434.882030576027</v>
          </cell>
          <cell r="U74">
            <v>51441.58796942397</v>
          </cell>
          <cell r="V74">
            <v>1901716.3151624503</v>
          </cell>
        </row>
        <row r="75">
          <cell r="A75">
            <v>38353</v>
          </cell>
          <cell r="B75">
            <v>4904518.8562402911</v>
          </cell>
          <cell r="C75">
            <v>187948.13</v>
          </cell>
          <cell r="D75">
            <v>53850.904068311771</v>
          </cell>
          <cell r="E75">
            <v>134097.22593168821</v>
          </cell>
          <cell r="F75">
            <v>4770421.6303086029</v>
          </cell>
          <cell r="G75">
            <v>38353</v>
          </cell>
          <cell r="H75">
            <v>2888426.8140425468</v>
          </cell>
          <cell r="I75">
            <v>110688.62</v>
          </cell>
          <cell r="J75">
            <v>31714.506531745465</v>
          </cell>
          <cell r="K75">
            <v>78974.113468254538</v>
          </cell>
          <cell r="L75">
            <v>2809452.7005742923</v>
          </cell>
          <cell r="M75">
            <v>114375.7270352942</v>
          </cell>
          <cell r="N75">
            <v>4383.04</v>
          </cell>
          <cell r="O75">
            <v>1255.8288541387144</v>
          </cell>
          <cell r="P75">
            <v>3127.2111458612853</v>
          </cell>
          <cell r="Q75">
            <v>111248.51588943292</v>
          </cell>
          <cell r="R75">
            <v>1901716.3151624503</v>
          </cell>
          <cell r="S75">
            <v>72876.47</v>
          </cell>
          <cell r="T75">
            <v>20880.568682427591</v>
          </cell>
          <cell r="U75">
            <v>51995.90131757241</v>
          </cell>
          <cell r="V75">
            <v>1849720.4138448779</v>
          </cell>
        </row>
        <row r="76">
          <cell r="A76">
            <v>38384</v>
          </cell>
          <cell r="B76">
            <v>4770421.6303086029</v>
          </cell>
          <cell r="C76">
            <v>187948.13</v>
          </cell>
          <cell r="D76">
            <v>52405.927635473177</v>
          </cell>
          <cell r="E76">
            <v>135542.20236452681</v>
          </cell>
          <cell r="F76">
            <v>4634879.4279440762</v>
          </cell>
          <cell r="G76">
            <v>38384</v>
          </cell>
          <cell r="H76">
            <v>2809452.7005742923</v>
          </cell>
          <cell r="I76">
            <v>110688.62</v>
          </cell>
          <cell r="J76">
            <v>30863.514037507881</v>
          </cell>
          <cell r="K76">
            <v>79825.105962492118</v>
          </cell>
          <cell r="L76">
            <v>2729627.5946118003</v>
          </cell>
          <cell r="M76">
            <v>111248.51588943292</v>
          </cell>
          <cell r="N76">
            <v>4383.04</v>
          </cell>
          <cell r="O76">
            <v>1222.131315842272</v>
          </cell>
          <cell r="P76">
            <v>3160.9086841577282</v>
          </cell>
          <cell r="Q76">
            <v>108087.6072052752</v>
          </cell>
          <cell r="R76">
            <v>1849720.4138448779</v>
          </cell>
          <cell r="S76">
            <v>72876.47</v>
          </cell>
          <cell r="T76">
            <v>20320.282282123026</v>
          </cell>
          <cell r="U76">
            <v>52556.187717876979</v>
          </cell>
          <cell r="V76">
            <v>1797164.226127001</v>
          </cell>
        </row>
        <row r="77">
          <cell r="A77">
            <v>38412</v>
          </cell>
          <cell r="B77">
            <v>4634879.4279440762</v>
          </cell>
          <cell r="C77">
            <v>187948.13</v>
          </cell>
          <cell r="D77">
            <v>50945.380732202022</v>
          </cell>
          <cell r="E77">
            <v>137002.74926779798</v>
          </cell>
          <cell r="F77">
            <v>4497876.6786762793</v>
          </cell>
          <cell r="G77">
            <v>38412</v>
          </cell>
          <cell r="H77">
            <v>2729627.5946118003</v>
          </cell>
          <cell r="I77">
            <v>110688.62</v>
          </cell>
          <cell r="J77">
            <v>30003.351598924673</v>
          </cell>
          <cell r="K77">
            <v>80685.268401075329</v>
          </cell>
          <cell r="L77">
            <v>2648942.3262107251</v>
          </cell>
          <cell r="M77">
            <v>108087.6072052752</v>
          </cell>
          <cell r="N77">
            <v>4383.04</v>
          </cell>
          <cell r="O77">
            <v>1188.0706667630025</v>
          </cell>
          <cell r="P77">
            <v>3194.9693332369975</v>
          </cell>
          <cell r="Q77">
            <v>104892.63787203821</v>
          </cell>
          <cell r="R77">
            <v>1797164.226127001</v>
          </cell>
          <cell r="S77">
            <v>72876.47</v>
          </cell>
          <cell r="T77">
            <v>19753.958466514345</v>
          </cell>
          <cell r="U77">
            <v>53122.511533485653</v>
          </cell>
          <cell r="V77">
            <v>1744041.7145935153</v>
          </cell>
        </row>
        <row r="78">
          <cell r="A78">
            <v>38443</v>
          </cell>
          <cell r="B78">
            <v>4497876.6786762793</v>
          </cell>
          <cell r="C78">
            <v>187948.13</v>
          </cell>
          <cell r="D78">
            <v>49469.095577526925</v>
          </cell>
          <cell r="E78">
            <v>138479.03442247308</v>
          </cell>
          <cell r="F78">
            <v>4359397.6442538053</v>
          </cell>
          <cell r="G78">
            <v>38443</v>
          </cell>
          <cell r="H78">
            <v>2648942.3262107251</v>
          </cell>
          <cell r="I78">
            <v>110688.62</v>
          </cell>
          <cell r="J78">
            <v>29133.920404455348</v>
          </cell>
          <cell r="K78">
            <v>81554.699595544647</v>
          </cell>
          <cell r="L78">
            <v>2567387.6266151806</v>
          </cell>
          <cell r="M78">
            <v>104892.63787203821</v>
          </cell>
          <cell r="N78">
            <v>4383.04</v>
          </cell>
          <cell r="O78">
            <v>1153.6429941687809</v>
          </cell>
          <cell r="P78">
            <v>3229.3970058312188</v>
          </cell>
          <cell r="Q78">
            <v>101663.24086620699</v>
          </cell>
          <cell r="R78">
            <v>1744041.7145935153</v>
          </cell>
          <cell r="S78">
            <v>72876.47</v>
          </cell>
          <cell r="T78">
            <v>19181.532178902798</v>
          </cell>
          <cell r="U78">
            <v>53694.937821097206</v>
          </cell>
          <cell r="V78">
            <v>1690346.7767724181</v>
          </cell>
        </row>
        <row r="79">
          <cell r="A79">
            <v>38473</v>
          </cell>
          <cell r="B79">
            <v>4359397.6442538053</v>
          </cell>
          <cell r="C79">
            <v>187948.13</v>
          </cell>
          <cell r="D79">
            <v>47976.902582537958</v>
          </cell>
          <cell r="E79">
            <v>139971.22741746204</v>
          </cell>
          <cell r="F79">
            <v>4219426.4168363437</v>
          </cell>
          <cell r="G79">
            <v>38473</v>
          </cell>
          <cell r="H79">
            <v>2567387.6266151806</v>
          </cell>
          <cell r="I79">
            <v>110688.62</v>
          </cell>
          <cell r="J79">
            <v>28255.120577806989</v>
          </cell>
          <cell r="K79">
            <v>82433.49942219301</v>
          </cell>
          <cell r="L79">
            <v>2484954.1271929876</v>
          </cell>
          <cell r="M79">
            <v>101663.24086620699</v>
          </cell>
          <cell r="N79">
            <v>4383.04</v>
          </cell>
          <cell r="O79">
            <v>1118.8443431654948</v>
          </cell>
          <cell r="P79">
            <v>3264.1956568345049</v>
          </cell>
          <cell r="Q79">
            <v>98399.045209372489</v>
          </cell>
          <cell r="R79">
            <v>1690346.7767724181</v>
          </cell>
          <cell r="S79">
            <v>72876.47</v>
          </cell>
          <cell r="T79">
            <v>18602.937661565473</v>
          </cell>
          <cell r="U79">
            <v>54273.532338434525</v>
          </cell>
          <cell r="V79">
            <v>1636073.2444339835</v>
          </cell>
        </row>
        <row r="80">
          <cell r="A80">
            <v>38504</v>
          </cell>
          <cell r="B80">
            <v>4219426.4168363437</v>
          </cell>
          <cell r="C80">
            <v>187948.13</v>
          </cell>
          <cell r="D80">
            <v>46468.630330904976</v>
          </cell>
          <cell r="E80">
            <v>141479.49966909504</v>
          </cell>
          <cell r="F80">
            <v>4077946.9171672487</v>
          </cell>
          <cell r="G80">
            <v>38504</v>
          </cell>
          <cell r="H80">
            <v>2484954.1271929876</v>
          </cell>
          <cell r="I80">
            <v>110688.62</v>
          </cell>
          <cell r="J80">
            <v>27366.851166460914</v>
          </cell>
          <cell r="K80">
            <v>83321.768833539085</v>
          </cell>
          <cell r="L80">
            <v>2401632.3583594486</v>
          </cell>
          <cell r="M80">
            <v>98399.045209372489</v>
          </cell>
          <cell r="N80">
            <v>4383.04</v>
          </cell>
          <cell r="O80">
            <v>1083.6707162427222</v>
          </cell>
          <cell r="P80">
            <v>3299.369283757278</v>
          </cell>
          <cell r="Q80">
            <v>95099.675925615215</v>
          </cell>
          <cell r="R80">
            <v>1636073.2444339835</v>
          </cell>
          <cell r="S80">
            <v>72876.47</v>
          </cell>
          <cell r="T80">
            <v>18018.108448201339</v>
          </cell>
          <cell r="U80">
            <v>54858.361551798662</v>
          </cell>
          <cell r="V80">
            <v>1581214.8828821848</v>
          </cell>
        </row>
        <row r="81">
          <cell r="A81">
            <v>38534</v>
          </cell>
          <cell r="B81">
            <v>4077946.9171672487</v>
          </cell>
          <cell r="C81">
            <v>187948.13</v>
          </cell>
          <cell r="D81">
            <v>44944.105559186122</v>
          </cell>
          <cell r="E81">
            <v>143004.02444081387</v>
          </cell>
          <cell r="F81">
            <v>3934942.8927264344</v>
          </cell>
          <cell r="G81">
            <v>2009</v>
          </cell>
          <cell r="H81">
            <v>2401632.3583594486</v>
          </cell>
          <cell r="I81">
            <v>110688.62</v>
          </cell>
          <cell r="J81">
            <v>26469.010130075694</v>
          </cell>
          <cell r="K81">
            <v>84219.609869924301</v>
          </cell>
          <cell r="L81">
            <v>2317412.7484895242</v>
          </cell>
          <cell r="M81">
            <v>95099.675925615215</v>
          </cell>
          <cell r="N81">
            <v>4383.04</v>
          </cell>
          <cell r="O81">
            <v>1048.1180728145168</v>
          </cell>
          <cell r="P81">
            <v>3334.9219271854831</v>
          </cell>
          <cell r="Q81">
            <v>91764.753998429733</v>
          </cell>
          <cell r="R81">
            <v>1581214.8828821848</v>
          </cell>
          <cell r="S81">
            <v>72876.47</v>
          </cell>
          <cell r="T81">
            <v>17426.977356295913</v>
          </cell>
          <cell r="U81">
            <v>55449.492643704085</v>
          </cell>
          <cell r="V81">
            <v>1525765.3902384806</v>
          </cell>
        </row>
        <row r="82">
          <cell r="A82">
            <v>38565</v>
          </cell>
          <cell r="B82">
            <v>3934942.8927264344</v>
          </cell>
          <cell r="C82">
            <v>187948.13</v>
          </cell>
          <cell r="D82">
            <v>43403.15313692412</v>
          </cell>
          <cell r="E82">
            <v>144544.97686307586</v>
          </cell>
          <cell r="F82">
            <v>3790397.9158633584</v>
          </cell>
          <cell r="G82">
            <v>2040</v>
          </cell>
          <cell r="H82">
            <v>2317412.7484895242</v>
          </cell>
          <cell r="I82">
            <v>110688.62</v>
          </cell>
          <cell r="J82">
            <v>25561.494328765271</v>
          </cell>
          <cell r="K82">
            <v>85127.125671234724</v>
          </cell>
          <cell r="L82">
            <v>2232285.6228182893</v>
          </cell>
          <cell r="M82">
            <v>91764.753998429733</v>
          </cell>
          <cell r="N82">
            <v>4383.04</v>
          </cell>
          <cell r="O82">
            <v>1012.1823287552435</v>
          </cell>
          <cell r="P82">
            <v>3370.8576712447566</v>
          </cell>
          <cell r="Q82">
            <v>88393.896327184979</v>
          </cell>
          <cell r="R82">
            <v>1525765.3902384806</v>
          </cell>
          <cell r="S82">
            <v>72876.47</v>
          </cell>
          <cell r="T82">
            <v>16829.476479403605</v>
          </cell>
          <cell r="U82">
            <v>56046.993520596399</v>
          </cell>
          <cell r="V82">
            <v>1469718.3967178843</v>
          </cell>
        </row>
        <row r="83">
          <cell r="A83">
            <v>38596</v>
          </cell>
          <cell r="B83">
            <v>3790397.9158633584</v>
          </cell>
          <cell r="C83">
            <v>187948.13</v>
          </cell>
          <cell r="D83">
            <v>41845.596046528051</v>
          </cell>
          <cell r="E83">
            <v>146102.53395347192</v>
          </cell>
          <cell r="F83">
            <v>3644295.3819098864</v>
          </cell>
          <cell r="G83">
            <v>2071</v>
          </cell>
          <cell r="H83">
            <v>2232285.6228182893</v>
          </cell>
          <cell r="I83">
            <v>110688.62</v>
          </cell>
          <cell r="J83">
            <v>24644.199511250659</v>
          </cell>
          <cell r="K83">
            <v>86044.42048874934</v>
          </cell>
          <cell r="L83">
            <v>2146241.2023295402</v>
          </cell>
          <cell r="M83">
            <v>88393.896327184979</v>
          </cell>
          <cell r="N83">
            <v>4383.04</v>
          </cell>
          <cell r="O83">
            <v>975.85935593041313</v>
          </cell>
          <cell r="P83">
            <v>3407.1806440695868</v>
          </cell>
          <cell r="Q83">
            <v>84986.715683115399</v>
          </cell>
          <cell r="R83">
            <v>1469718.3967178843</v>
          </cell>
          <cell r="S83">
            <v>72876.47</v>
          </cell>
          <cell r="T83">
            <v>16225.537179346979</v>
          </cell>
          <cell r="U83">
            <v>56650.932820653019</v>
          </cell>
          <cell r="V83">
            <v>1413067.4638972313</v>
          </cell>
        </row>
        <row r="84">
          <cell r="A84">
            <v>38626</v>
          </cell>
          <cell r="B84">
            <v>3644295.3819098864</v>
          </cell>
          <cell r="C84">
            <v>187948.13</v>
          </cell>
          <cell r="D84">
            <v>40271.25536293842</v>
          </cell>
          <cell r="E84">
            <v>147676.87463706158</v>
          </cell>
          <cell r="F84">
            <v>3496618.5072728256</v>
          </cell>
          <cell r="G84">
            <v>2101</v>
          </cell>
          <cell r="H84">
            <v>2146241.2023295402</v>
          </cell>
          <cell r="I84">
            <v>110688.62</v>
          </cell>
          <cell r="J84">
            <v>23717.020302884081</v>
          </cell>
          <cell r="K84">
            <v>86971.599697115918</v>
          </cell>
          <cell r="L84">
            <v>2059269.6026324243</v>
          </cell>
          <cell r="M84">
            <v>84986.715683115399</v>
          </cell>
          <cell r="N84">
            <v>4383.04</v>
          </cell>
          <cell r="O84">
            <v>939.14498172246044</v>
          </cell>
          <cell r="P84">
            <v>3443.8950182775397</v>
          </cell>
          <cell r="Q84">
            <v>81542.820664837855</v>
          </cell>
          <cell r="R84">
            <v>1413067.4638972313</v>
          </cell>
          <cell r="S84">
            <v>72876.47</v>
          </cell>
          <cell r="T84">
            <v>15615.090078331878</v>
          </cell>
          <cell r="U84">
            <v>57261.379921668122</v>
          </cell>
          <cell r="V84">
            <v>1355806.0839755631</v>
          </cell>
        </row>
        <row r="85">
          <cell r="A85">
            <v>38657</v>
          </cell>
          <cell r="B85">
            <v>3496618.5072728256</v>
          </cell>
          <cell r="C85">
            <v>187948.13</v>
          </cell>
          <cell r="D85">
            <v>38679.950233073025</v>
          </cell>
          <cell r="E85">
            <v>149268.17976692697</v>
          </cell>
          <cell r="F85">
            <v>3347350.3275058982</v>
          </cell>
          <cell r="G85">
            <v>2132</v>
          </cell>
          <cell r="H85">
            <v>2059269.6026324243</v>
          </cell>
          <cell r="I85">
            <v>110688.62</v>
          </cell>
          <cell r="J85">
            <v>22779.850193543974</v>
          </cell>
          <cell r="K85">
            <v>87908.769806456025</v>
          </cell>
          <cell r="L85">
            <v>1971360.8328259683</v>
          </cell>
          <cell r="M85">
            <v>81542.820664837855</v>
          </cell>
          <cell r="N85">
            <v>4383.04</v>
          </cell>
          <cell r="O85">
            <v>902.03498855141345</v>
          </cell>
          <cell r="P85">
            <v>3481.0050114485866</v>
          </cell>
          <cell r="Q85">
            <v>78061.815653389262</v>
          </cell>
          <cell r="R85">
            <v>1355806.0839755631</v>
          </cell>
          <cell r="S85">
            <v>72876.47</v>
          </cell>
          <cell r="T85">
            <v>14998.065050977637</v>
          </cell>
          <cell r="U85">
            <v>57878.404949022362</v>
          </cell>
          <cell r="V85">
            <v>1297927.6790265406</v>
          </cell>
        </row>
        <row r="86">
          <cell r="A86">
            <v>38687</v>
          </cell>
          <cell r="B86">
            <v>3347350.3275058982</v>
          </cell>
          <cell r="C86">
            <v>187948.13</v>
          </cell>
          <cell r="D86">
            <v>37071.497855051421</v>
          </cell>
          <cell r="E86">
            <v>150876.63214494858</v>
          </cell>
          <cell r="F86">
            <v>3196473.6953609493</v>
          </cell>
          <cell r="G86">
            <v>2162</v>
          </cell>
          <cell r="H86">
            <v>1971360.8328259683</v>
          </cell>
          <cell r="I86">
            <v>110688.62</v>
          </cell>
          <cell r="J86">
            <v>21832.58152539963</v>
          </cell>
          <cell r="K86">
            <v>88856.038474600369</v>
          </cell>
          <cell r="L86">
            <v>1882504.794351368</v>
          </cell>
          <cell r="M86">
            <v>78061.815653389262</v>
          </cell>
          <cell r="N86">
            <v>4383.04</v>
          </cell>
          <cell r="O86">
            <v>864.52511339039688</v>
          </cell>
          <cell r="P86">
            <v>3518.5148866096033</v>
          </cell>
          <cell r="Q86">
            <v>74543.300766779663</v>
          </cell>
          <cell r="R86">
            <v>1297927.6790265406</v>
          </cell>
          <cell r="S86">
            <v>72876.47</v>
          </cell>
          <cell r="T86">
            <v>14374.391216261396</v>
          </cell>
          <cell r="U86">
            <v>58502.078783738601</v>
          </cell>
          <cell r="V86">
            <v>1239425.6002428019</v>
          </cell>
        </row>
        <row r="87">
          <cell r="A87">
            <v>38718</v>
          </cell>
          <cell r="B87">
            <v>3196473.6953609493</v>
          </cell>
          <cell r="C87">
            <v>187948.13</v>
          </cell>
          <cell r="D87">
            <v>35445.713457195423</v>
          </cell>
          <cell r="E87">
            <v>152502.41654280457</v>
          </cell>
          <cell r="F87">
            <v>3043971.2788181454</v>
          </cell>
          <cell r="G87">
            <v>38718</v>
          </cell>
          <cell r="H87">
            <v>1882504.794351368</v>
          </cell>
          <cell r="I87">
            <v>110688.62</v>
          </cell>
          <cell r="J87">
            <v>20875.105480543905</v>
          </cell>
          <cell r="K87">
            <v>89813.51451945609</v>
          </cell>
          <cell r="L87">
            <v>1792691.2798319119</v>
          </cell>
          <cell r="M87">
            <v>74543.300766779663</v>
          </cell>
          <cell r="N87">
            <v>4383.04</v>
          </cell>
          <cell r="O87">
            <v>826.61104727591498</v>
          </cell>
          <cell r="P87">
            <v>3556.4289527240849</v>
          </cell>
          <cell r="Q87">
            <v>70986.871814055572</v>
          </cell>
          <cell r="R87">
            <v>1239425.6002428019</v>
          </cell>
          <cell r="S87">
            <v>72876.47</v>
          </cell>
          <cell r="T87">
            <v>13743.996929375604</v>
          </cell>
          <cell r="U87">
            <v>59132.473070624401</v>
          </cell>
          <cell r="V87">
            <v>1180293.1271721777</v>
          </cell>
        </row>
        <row r="88">
          <cell r="A88">
            <v>38749</v>
          </cell>
          <cell r="B88">
            <v>3043971.2788181454</v>
          </cell>
          <cell r="C88">
            <v>187948.13</v>
          </cell>
          <cell r="D88">
            <v>33802.410276803435</v>
          </cell>
          <cell r="E88">
            <v>154145.71972319655</v>
          </cell>
          <cell r="F88">
            <v>2889825.5590949487</v>
          </cell>
          <cell r="G88">
            <v>38749</v>
          </cell>
          <cell r="H88">
            <v>1792691.2798319119</v>
          </cell>
          <cell r="I88">
            <v>110688.62</v>
          </cell>
          <cell r="J88">
            <v>19907.312068492767</v>
          </cell>
          <cell r="K88">
            <v>90781.307931507225</v>
          </cell>
          <cell r="L88">
            <v>1701909.9719004047</v>
          </cell>
          <cell r="M88">
            <v>70986.871814055572</v>
          </cell>
          <cell r="N88">
            <v>4383.04</v>
          </cell>
          <cell r="O88">
            <v>788.28843481285753</v>
          </cell>
          <cell r="P88">
            <v>3594.7515651871427</v>
          </cell>
          <cell r="Q88">
            <v>67392.120248868436</v>
          </cell>
          <cell r="R88">
            <v>1180293.1271721777</v>
          </cell>
          <cell r="S88">
            <v>72876.47</v>
          </cell>
          <cell r="T88">
            <v>13106.809773497807</v>
          </cell>
          <cell r="U88">
            <v>59769.660226502194</v>
          </cell>
          <cell r="V88">
            <v>1120523.4669456754</v>
          </cell>
        </row>
        <row r="89">
          <cell r="A89">
            <v>38777</v>
          </cell>
          <cell r="B89">
            <v>2889825.5590949487</v>
          </cell>
          <cell r="C89">
            <v>187948.13</v>
          </cell>
          <cell r="D89">
            <v>32141.399538695925</v>
          </cell>
          <cell r="E89">
            <v>155806.73046130408</v>
          </cell>
          <cell r="F89">
            <v>2734018.8286336446</v>
          </cell>
          <cell r="G89">
            <v>38777</v>
          </cell>
          <cell r="H89">
            <v>1701909.9719004047</v>
          </cell>
          <cell r="I89">
            <v>110688.62</v>
          </cell>
          <cell r="J89">
            <v>18929.09011355005</v>
          </cell>
          <cell r="K89">
            <v>91759.529886449949</v>
          </cell>
          <cell r="L89">
            <v>1610150.4420139547</v>
          </cell>
          <cell r="M89">
            <v>67392.120248868436</v>
          </cell>
          <cell r="N89">
            <v>4383.04</v>
          </cell>
          <cell r="O89">
            <v>749.55287367417179</v>
          </cell>
          <cell r="P89">
            <v>3633.4871263258283</v>
          </cell>
          <cell r="Q89">
            <v>63758.633122542611</v>
          </cell>
          <cell r="R89">
            <v>1120523.4669456754</v>
          </cell>
          <cell r="S89">
            <v>72876.47</v>
          </cell>
          <cell r="T89">
            <v>12462.756551471703</v>
          </cell>
          <cell r="U89">
            <v>60413.713448528302</v>
          </cell>
          <cell r="V89">
            <v>1060109.7534971472</v>
          </cell>
        </row>
        <row r="90">
          <cell r="A90">
            <v>38808</v>
          </cell>
          <cell r="B90">
            <v>2734018.8286336446</v>
          </cell>
          <cell r="C90">
            <v>187948.13</v>
          </cell>
          <cell r="D90">
            <v>30462.490433529878</v>
          </cell>
          <cell r="E90">
            <v>157485.63956647011</v>
          </cell>
          <cell r="F90">
            <v>2576533.1890671747</v>
          </cell>
          <cell r="G90">
            <v>38808</v>
          </cell>
          <cell r="H90">
            <v>1610150.4420139547</v>
          </cell>
          <cell r="I90">
            <v>110688.62</v>
          </cell>
          <cell r="J90">
            <v>17940.327242036114</v>
          </cell>
          <cell r="K90">
            <v>92748.292757963878</v>
          </cell>
          <cell r="L90">
            <v>1517402.149255991</v>
          </cell>
          <cell r="M90">
            <v>63758.633122542611</v>
          </cell>
          <cell r="N90">
            <v>4383.04</v>
          </cell>
          <cell r="O90">
            <v>710.39991409514323</v>
          </cell>
          <cell r="P90">
            <v>3672.6400859048567</v>
          </cell>
          <cell r="Q90">
            <v>60085.993036637752</v>
          </cell>
          <cell r="R90">
            <v>1060109.7534971472</v>
          </cell>
          <cell r="S90">
            <v>72876.47</v>
          </cell>
          <cell r="T90">
            <v>11811.763277398622</v>
          </cell>
          <cell r="U90">
            <v>61064.706722601375</v>
          </cell>
          <cell r="V90">
            <v>999045.04677454592</v>
          </cell>
        </row>
        <row r="91">
          <cell r="A91">
            <v>38838</v>
          </cell>
          <cell r="B91">
            <v>2576533.1890671747</v>
          </cell>
          <cell r="C91">
            <v>187948.13</v>
          </cell>
          <cell r="D91">
            <v>28765.490095879439</v>
          </cell>
          <cell r="E91">
            <v>159182.63990412059</v>
          </cell>
          <cell r="F91">
            <v>2417350.5491630537</v>
          </cell>
          <cell r="G91">
            <v>38838</v>
          </cell>
          <cell r="H91">
            <v>1517402.149255991</v>
          </cell>
          <cell r="I91">
            <v>110688.62</v>
          </cell>
          <cell r="J91">
            <v>16940.909869378873</v>
          </cell>
          <cell r="K91">
            <v>93747.710130621126</v>
          </cell>
          <cell r="L91">
            <v>1423654.4391253698</v>
          </cell>
          <cell r="M91">
            <v>60085.993036637752</v>
          </cell>
          <cell r="N91">
            <v>4383.04</v>
          </cell>
          <cell r="O91">
            <v>670.82505836222697</v>
          </cell>
          <cell r="P91">
            <v>3712.2149416377729</v>
          </cell>
          <cell r="Q91">
            <v>56373.77809499998</v>
          </cell>
          <cell r="R91">
            <v>999045.04677454592</v>
          </cell>
          <cell r="S91">
            <v>72876.47</v>
          </cell>
          <cell r="T91">
            <v>11153.755168138337</v>
          </cell>
          <cell r="U91">
            <v>61722.714831861667</v>
          </cell>
          <cell r="V91">
            <v>937322.33194268425</v>
          </cell>
        </row>
        <row r="92">
          <cell r="A92">
            <v>38869</v>
          </cell>
          <cell r="B92">
            <v>2417350.5491630537</v>
          </cell>
          <cell r="C92">
            <v>187948.13</v>
          </cell>
          <cell r="D92">
            <v>27050.203582080409</v>
          </cell>
          <cell r="E92">
            <v>160897.92641791957</v>
          </cell>
          <cell r="F92">
            <v>2256452.6227451344</v>
          </cell>
          <cell r="G92">
            <v>38869</v>
          </cell>
          <cell r="H92">
            <v>1423654.4391253698</v>
          </cell>
          <cell r="I92">
            <v>110688.62</v>
          </cell>
          <cell r="J92">
            <v>15930.723187065705</v>
          </cell>
          <cell r="K92">
            <v>94757.896812934283</v>
          </cell>
          <cell r="L92">
            <v>1328896.5423124356</v>
          </cell>
          <cell r="M92">
            <v>56373.77809499998</v>
          </cell>
          <cell r="N92">
            <v>4383.04</v>
          </cell>
          <cell r="O92">
            <v>630.82376029637112</v>
          </cell>
          <cell r="P92">
            <v>3752.2162397036291</v>
          </cell>
          <cell r="Q92">
            <v>52621.56185529635</v>
          </cell>
          <cell r="R92">
            <v>937322.33194268425</v>
          </cell>
          <cell r="S92">
            <v>72876.47</v>
          </cell>
          <cell r="T92">
            <v>10488.656634718331</v>
          </cell>
          <cell r="U92">
            <v>62387.813365281669</v>
          </cell>
          <cell r="V92">
            <v>874934.51857740257</v>
          </cell>
        </row>
        <row r="93">
          <cell r="A93">
            <v>38899</v>
          </cell>
          <cell r="B93">
            <v>2256452.6227451344</v>
          </cell>
          <cell r="C93">
            <v>187948.13</v>
          </cell>
          <cell r="D93">
            <v>25316.433847836022</v>
          </cell>
          <cell r="E93">
            <v>162631.69615216396</v>
          </cell>
          <cell r="F93">
            <v>2093820.9265929707</v>
          </cell>
          <cell r="G93">
            <v>2374</v>
          </cell>
          <cell r="H93">
            <v>1328896.5423124356</v>
          </cell>
          <cell r="I93">
            <v>110688.62</v>
          </cell>
          <cell r="J93">
            <v>14909.651149454778</v>
          </cell>
          <cell r="K93">
            <v>95778.968850545221</v>
          </cell>
          <cell r="L93">
            <v>1233117.5734618905</v>
          </cell>
          <cell r="M93">
            <v>52621.56185529635</v>
          </cell>
          <cell r="N93">
            <v>4383.04</v>
          </cell>
          <cell r="O93">
            <v>590.39142473077186</v>
          </cell>
          <cell r="P93">
            <v>3792.6485752692279</v>
          </cell>
          <cell r="Q93">
            <v>48828.913280027118</v>
          </cell>
          <cell r="R93">
            <v>874934.51857740257</v>
          </cell>
          <cell r="S93">
            <v>72876.47</v>
          </cell>
          <cell r="T93">
            <v>9816.3912736504717</v>
          </cell>
          <cell r="U93">
            <v>63060.078726349529</v>
          </cell>
          <cell r="V93">
            <v>811874.43985105306</v>
          </cell>
        </row>
        <row r="94">
          <cell r="A94">
            <v>38930</v>
          </cell>
          <cell r="B94">
            <v>2093820.9265929707</v>
          </cell>
          <cell r="C94">
            <v>187948.13</v>
          </cell>
          <cell r="D94">
            <v>23563.981725581405</v>
          </cell>
          <cell r="E94">
            <v>164384.14827441861</v>
          </cell>
          <cell r="F94">
            <v>1929436.7783185518</v>
          </cell>
          <cell r="G94">
            <v>2405</v>
          </cell>
          <cell r="H94">
            <v>1233117.5734618905</v>
          </cell>
          <cell r="I94">
            <v>110688.62</v>
          </cell>
          <cell r="J94">
            <v>13877.576460444267</v>
          </cell>
          <cell r="K94">
            <v>96811.043539555729</v>
          </cell>
          <cell r="L94">
            <v>1136306.5299223347</v>
          </cell>
          <cell r="M94">
            <v>48828.913280027118</v>
          </cell>
          <cell r="N94">
            <v>4383.04</v>
          </cell>
          <cell r="O94">
            <v>549.52340698300213</v>
          </cell>
          <cell r="P94">
            <v>3833.5165930169978</v>
          </cell>
          <cell r="Q94">
            <v>44995.396687010121</v>
          </cell>
          <cell r="R94">
            <v>811874.43985105306</v>
          </cell>
          <cell r="S94">
            <v>72876.47</v>
          </cell>
          <cell r="T94">
            <v>9136.8818581541345</v>
          </cell>
          <cell r="U94">
            <v>63739.588141845867</v>
          </cell>
          <cell r="V94">
            <v>748134.85170920717</v>
          </cell>
        </row>
        <row r="95">
          <cell r="A95">
            <v>38961</v>
          </cell>
          <cell r="B95">
            <v>1929436.7783185518</v>
          </cell>
          <cell r="C95">
            <v>187948.13</v>
          </cell>
          <cell r="D95">
            <v>21792.645901604083</v>
          </cell>
          <cell r="E95">
            <v>166155.48409839591</v>
          </cell>
          <cell r="F95">
            <v>1763281.294220156</v>
          </cell>
          <cell r="G95">
            <v>2436</v>
          </cell>
          <cell r="H95">
            <v>1136306.5299223347</v>
          </cell>
          <cell r="I95">
            <v>110688.62</v>
          </cell>
          <cell r="J95">
            <v>12834.380559997886</v>
          </cell>
          <cell r="K95">
            <v>97854.239440002115</v>
          </cell>
          <cell r="L95">
            <v>1038452.2904823326</v>
          </cell>
          <cell r="M95">
            <v>44995.396687010121</v>
          </cell>
          <cell r="N95">
            <v>4383.04</v>
          </cell>
          <cell r="O95">
            <v>508.2150123214517</v>
          </cell>
          <cell r="P95">
            <v>3874.8249876785485</v>
          </cell>
          <cell r="Q95">
            <v>41120.571699331573</v>
          </cell>
          <cell r="R95">
            <v>748134.85170920717</v>
          </cell>
          <cell r="S95">
            <v>72876.47</v>
          </cell>
          <cell r="T95">
            <v>8450.0503292847425</v>
          </cell>
          <cell r="U95">
            <v>64426.419670715259</v>
          </cell>
          <cell r="V95">
            <v>683708.43203849194</v>
          </cell>
        </row>
        <row r="96">
          <cell r="A96">
            <v>38991</v>
          </cell>
          <cell r="B96">
            <v>1763281.294220156</v>
          </cell>
          <cell r="C96">
            <v>187948.13</v>
          </cell>
          <cell r="D96">
            <v>20002.222892918006</v>
          </cell>
          <cell r="E96">
            <v>167945.90710708199</v>
          </cell>
          <cell r="F96">
            <v>1595335.3871130741</v>
          </cell>
          <cell r="G96">
            <v>2466</v>
          </cell>
          <cell r="H96">
            <v>1038452.2904823326</v>
          </cell>
          <cell r="I96">
            <v>110688.62</v>
          </cell>
          <cell r="J96">
            <v>11779.943610525283</v>
          </cell>
          <cell r="K96">
            <v>98908.676389474713</v>
          </cell>
          <cell r="L96">
            <v>939543.61409285781</v>
          </cell>
          <cell r="M96">
            <v>41120.571699331573</v>
          </cell>
          <cell r="N96">
            <v>4383.04</v>
          </cell>
          <cell r="O96">
            <v>466.46149542601756</v>
          </cell>
          <cell r="P96">
            <v>3916.5785045739822</v>
          </cell>
          <cell r="Q96">
            <v>37203.99319475759</v>
          </cell>
          <cell r="R96">
            <v>683708.43203849194</v>
          </cell>
          <cell r="S96">
            <v>72876.47</v>
          </cell>
          <cell r="T96">
            <v>7755.8177869667034</v>
          </cell>
          <cell r="U96">
            <v>65120.652213033296</v>
          </cell>
          <cell r="V96">
            <v>618587.77982545865</v>
          </cell>
        </row>
        <row r="97">
          <cell r="A97">
            <v>39022</v>
          </cell>
          <cell r="B97">
            <v>1595335.3871130741</v>
          </cell>
          <cell r="C97">
            <v>187948.13</v>
          </cell>
          <cell r="D97">
            <v>18192.507023888331</v>
          </cell>
          <cell r="E97">
            <v>169755.62297611166</v>
          </cell>
          <cell r="F97">
            <v>1425579.7641369624</v>
          </cell>
          <cell r="G97">
            <v>2497</v>
          </cell>
          <cell r="H97">
            <v>939543.61409285781</v>
          </cell>
          <cell r="I97">
            <v>110688.62</v>
          </cell>
          <cell r="J97">
            <v>10714.144483115615</v>
          </cell>
          <cell r="K97">
            <v>99974.475516884384</v>
          </cell>
          <cell r="L97">
            <v>839569.13857597345</v>
          </cell>
          <cell r="M97">
            <v>37203.99319475759</v>
          </cell>
          <cell r="N97">
            <v>4383.04</v>
          </cell>
          <cell r="O97">
            <v>424.25805984298296</v>
          </cell>
          <cell r="P97">
            <v>3958.7819401570168</v>
          </cell>
          <cell r="Q97">
            <v>33245.211254600574</v>
          </cell>
          <cell r="R97">
            <v>618587.77982545865</v>
          </cell>
          <cell r="S97">
            <v>72876.47</v>
          </cell>
          <cell r="T97">
            <v>7054.1044809297327</v>
          </cell>
          <cell r="U97">
            <v>65822.36551907027</v>
          </cell>
          <cell r="V97">
            <v>552765.41430638835</v>
          </cell>
        </row>
        <row r="98">
          <cell r="A98">
            <v>39052</v>
          </cell>
          <cell r="B98">
            <v>1425579.7641369624</v>
          </cell>
          <cell r="C98">
            <v>187948.13</v>
          </cell>
          <cell r="D98">
            <v>16363.290402604363</v>
          </cell>
          <cell r="E98">
            <v>171584.83959739562</v>
          </cell>
          <cell r="F98">
            <v>1253994.9245395667</v>
          </cell>
          <cell r="G98">
            <v>2527</v>
          </cell>
          <cell r="H98">
            <v>839569.13857597345</v>
          </cell>
          <cell r="I98">
            <v>110688.62</v>
          </cell>
          <cell r="J98">
            <v>9636.8607436228358</v>
          </cell>
          <cell r="K98">
            <v>101051.75925637716</v>
          </cell>
          <cell r="L98">
            <v>738517.37931959634</v>
          </cell>
          <cell r="M98">
            <v>33245.211254600574</v>
          </cell>
          <cell r="N98">
            <v>4383.04</v>
          </cell>
          <cell r="O98">
            <v>381.59985743402342</v>
          </cell>
          <cell r="P98">
            <v>4001.4401425659767</v>
          </cell>
          <cell r="Q98">
            <v>29243.771112034596</v>
          </cell>
          <cell r="R98">
            <v>552765.41430638835</v>
          </cell>
          <cell r="S98">
            <v>72876.47</v>
          </cell>
          <cell r="T98">
            <v>6344.8298015475048</v>
          </cell>
          <cell r="U98">
            <v>66531.6401984525</v>
          </cell>
          <cell r="V98">
            <v>486233.77410793584</v>
          </cell>
        </row>
        <row r="99">
          <cell r="A99">
            <v>39083</v>
          </cell>
          <cell r="B99">
            <v>1253994.9245395667</v>
          </cell>
          <cell r="C99">
            <v>187948.13</v>
          </cell>
          <cell r="D99">
            <v>14514.362896997867</v>
          </cell>
          <cell r="E99">
            <v>173433.76710300212</v>
          </cell>
          <cell r="F99">
            <v>1080561.1574365646</v>
          </cell>
          <cell r="G99">
            <v>39083</v>
          </cell>
          <cell r="H99">
            <v>738517.37931959634</v>
          </cell>
          <cell r="I99">
            <v>110688.62</v>
          </cell>
          <cell r="J99">
            <v>8547.9686386010035</v>
          </cell>
          <cell r="K99">
            <v>102140.651361399</v>
          </cell>
          <cell r="L99">
            <v>636376.72795819736</v>
          </cell>
          <cell r="M99">
            <v>29243.771112034596</v>
          </cell>
          <cell r="N99">
            <v>4383.04</v>
          </cell>
          <cell r="O99">
            <v>338.48198781927385</v>
          </cell>
          <cell r="P99">
            <v>4044.5580121807261</v>
          </cell>
          <cell r="Q99">
            <v>25199.213099853871</v>
          </cell>
          <cell r="R99">
            <v>486233.77410793584</v>
          </cell>
          <cell r="S99">
            <v>72876.47</v>
          </cell>
          <cell r="T99">
            <v>5627.9122705775899</v>
          </cell>
          <cell r="U99">
            <v>67248.557729422406</v>
          </cell>
          <cell r="V99">
            <v>418985.21637851343</v>
          </cell>
        </row>
        <row r="100">
          <cell r="A100">
            <v>39114</v>
          </cell>
          <cell r="B100">
            <v>1080561.1574365646</v>
          </cell>
          <cell r="C100">
            <v>187948.13</v>
          </cell>
          <cell r="D100">
            <v>12645.512110704047</v>
          </cell>
          <cell r="E100">
            <v>175302.61788929594</v>
          </cell>
          <cell r="F100">
            <v>905258.53954726877</v>
          </cell>
          <cell r="G100">
            <v>39114</v>
          </cell>
          <cell r="H100">
            <v>636376.72795819736</v>
          </cell>
          <cell r="I100">
            <v>110688.62</v>
          </cell>
          <cell r="J100">
            <v>7447.34308108805</v>
          </cell>
          <cell r="K100">
            <v>103241.27691891194</v>
          </cell>
          <cell r="L100">
            <v>533135.4510392854</v>
          </cell>
          <cell r="M100">
            <v>25199.213099853871</v>
          </cell>
          <cell r="N100">
            <v>4383.04</v>
          </cell>
          <cell r="O100">
            <v>294.89949781439589</v>
          </cell>
          <cell r="P100">
            <v>4088.140502185604</v>
          </cell>
          <cell r="Q100">
            <v>21111.072597668266</v>
          </cell>
          <cell r="R100">
            <v>418985.21637851343</v>
          </cell>
          <cell r="S100">
            <v>72876.47</v>
          </cell>
          <cell r="T100">
            <v>4903.2695318016004</v>
          </cell>
          <cell r="U100">
            <v>67973.200468198396</v>
          </cell>
          <cell r="V100">
            <v>351012.01591031504</v>
          </cell>
        </row>
        <row r="101">
          <cell r="A101">
            <v>39142</v>
          </cell>
          <cell r="B101">
            <v>905258.53954726877</v>
          </cell>
          <cell r="C101">
            <v>187948.13</v>
          </cell>
          <cell r="D101">
            <v>10756.523358662431</v>
          </cell>
          <cell r="E101">
            <v>177191.60664133757</v>
          </cell>
          <cell r="F101">
            <v>728066.93290593103</v>
          </cell>
          <cell r="G101">
            <v>39142</v>
          </cell>
          <cell r="H101">
            <v>533135.4510392854</v>
          </cell>
          <cell r="I101">
            <v>110688.62</v>
          </cell>
          <cell r="J101">
            <v>6334.8576362363647</v>
          </cell>
          <cell r="K101">
            <v>104353.76236376363</v>
          </cell>
          <cell r="L101">
            <v>428781.68867552176</v>
          </cell>
          <cell r="M101">
            <v>21111.072597668266</v>
          </cell>
          <cell r="N101">
            <v>4383.04</v>
          </cell>
          <cell r="O101">
            <v>250.84738086157824</v>
          </cell>
          <cell r="P101">
            <v>4132.1926191384218</v>
          </cell>
          <cell r="Q101">
            <v>16978.879978529843</v>
          </cell>
          <cell r="R101">
            <v>351012.01591031504</v>
          </cell>
          <cell r="S101">
            <v>72876.47</v>
          </cell>
          <cell r="T101">
            <v>4170.818341564488</v>
          </cell>
          <cell r="U101">
            <v>68705.651658435512</v>
          </cell>
          <cell r="V101">
            <v>282306.36425187951</v>
          </cell>
        </row>
        <row r="102">
          <cell r="A102">
            <v>39173</v>
          </cell>
          <cell r="B102">
            <v>728066.93290593103</v>
          </cell>
          <cell r="C102">
            <v>187948.13</v>
          </cell>
          <cell r="D102">
            <v>8847.179642454832</v>
          </cell>
          <cell r="E102">
            <v>179100.95035754517</v>
          </cell>
          <cell r="F102">
            <v>548965.98254838597</v>
          </cell>
          <cell r="G102">
            <v>39173</v>
          </cell>
          <cell r="H102">
            <v>428781.68867552176</v>
          </cell>
          <cell r="I102">
            <v>110688.62</v>
          </cell>
          <cell r="J102">
            <v>5210.3845067885386</v>
          </cell>
          <cell r="K102">
            <v>105478.23549321145</v>
          </cell>
          <cell r="L102">
            <v>323303.45318231033</v>
          </cell>
          <cell r="M102">
            <v>16978.879978529843</v>
          </cell>
          <cell r="N102">
            <v>4383.04</v>
          </cell>
          <cell r="O102">
            <v>206.32057645440642</v>
          </cell>
          <cell r="P102">
            <v>4176.7194235455936</v>
          </cell>
          <cell r="Q102">
            <v>12802.16055498425</v>
          </cell>
          <cell r="R102">
            <v>282306.36425187951</v>
          </cell>
          <cell r="S102">
            <v>72876.47</v>
          </cell>
          <cell r="T102">
            <v>3430.4745592118875</v>
          </cell>
          <cell r="U102">
            <v>69445.995440788116</v>
          </cell>
          <cell r="V102">
            <v>212860.36881109141</v>
          </cell>
        </row>
        <row r="103">
          <cell r="A103">
            <v>39203</v>
          </cell>
          <cell r="B103">
            <v>548965.98254838597</v>
          </cell>
          <cell r="C103">
            <v>187948.13</v>
          </cell>
          <cell r="D103">
            <v>6917.2616253775514</v>
          </cell>
          <cell r="E103">
            <v>181030.86837462243</v>
          </cell>
          <cell r="F103">
            <v>367935.11417376355</v>
          </cell>
          <cell r="G103">
            <v>39203</v>
          </cell>
          <cell r="H103">
            <v>323303.45318231033</v>
          </cell>
          <cell r="I103">
            <v>110688.62</v>
          </cell>
          <cell r="J103">
            <v>4073.7945183965908</v>
          </cell>
          <cell r="K103">
            <v>106614.8254816034</v>
          </cell>
          <cell r="L103">
            <v>216688.62770070694</v>
          </cell>
          <cell r="M103">
            <v>12802.16055498425</v>
          </cell>
          <cell r="N103">
            <v>4383.04</v>
          </cell>
          <cell r="O103">
            <v>161.31396955653469</v>
          </cell>
          <cell r="P103">
            <v>4221.7260304434649</v>
          </cell>
          <cell r="Q103">
            <v>8580.4345245407858</v>
          </cell>
          <cell r="R103">
            <v>212860.36881109141</v>
          </cell>
          <cell r="S103">
            <v>72876.47</v>
          </cell>
          <cell r="T103">
            <v>2682.1531374244259</v>
          </cell>
          <cell r="U103">
            <v>70194.316862575579</v>
          </cell>
          <cell r="V103">
            <v>142666.05194851581</v>
          </cell>
        </row>
        <row r="104">
          <cell r="A104">
            <v>39234</v>
          </cell>
          <cell r="B104">
            <v>367935.11417376355</v>
          </cell>
          <cell r="C104">
            <v>187948.13</v>
          </cell>
          <cell r="D104">
            <v>4966.5476072449765</v>
          </cell>
          <cell r="E104">
            <v>182981.58239275502</v>
          </cell>
          <cell r="F104">
            <v>184953.53178100853</v>
          </cell>
          <cell r="G104">
            <v>39234</v>
          </cell>
          <cell r="H104">
            <v>216688.62770070694</v>
          </cell>
          <cell r="I104">
            <v>110688.62</v>
          </cell>
          <cell r="J104">
            <v>2924.9571047830104</v>
          </cell>
          <cell r="K104">
            <v>107763.66289521698</v>
          </cell>
          <cell r="L104">
            <v>108924.96480548996</v>
          </cell>
          <cell r="M104">
            <v>8580.4345245407858</v>
          </cell>
          <cell r="N104">
            <v>4383.04</v>
          </cell>
          <cell r="O104">
            <v>115.82239001409394</v>
          </cell>
          <cell r="P104">
            <v>4267.2176099859062</v>
          </cell>
          <cell r="Q104">
            <v>4313.2169145548796</v>
          </cell>
          <cell r="R104">
            <v>142666.05194851581</v>
          </cell>
          <cell r="S104">
            <v>72876.47</v>
          </cell>
          <cell r="T104">
            <v>1925.7681124478725</v>
          </cell>
          <cell r="U104">
            <v>70950.701887552132</v>
          </cell>
          <cell r="V104">
            <v>71715.350060963683</v>
          </cell>
        </row>
        <row r="105">
          <cell r="A105">
            <v>39264</v>
          </cell>
          <cell r="B105">
            <v>184953.53178100853</v>
          </cell>
          <cell r="C105">
            <v>187948.13</v>
          </cell>
          <cell r="D105">
            <v>2994.8134989216824</v>
          </cell>
          <cell r="E105">
            <v>184953.31650107831</v>
          </cell>
          <cell r="F105">
            <v>0.21527993021391012</v>
          </cell>
          <cell r="G105">
            <v>2739</v>
          </cell>
          <cell r="H105">
            <v>108924.96480548996</v>
          </cell>
          <cell r="I105">
            <v>110688.62</v>
          </cell>
          <cell r="J105">
            <v>1763.7402927419</v>
          </cell>
          <cell r="K105">
            <v>108924.87970725809</v>
          </cell>
          <cell r="L105">
            <v>8.509823186614085E-2</v>
          </cell>
          <cell r="M105">
            <v>4313.2169145548796</v>
          </cell>
          <cell r="N105">
            <v>4383.04</v>
          </cell>
          <cell r="O105">
            <v>69.84061196176819</v>
          </cell>
          <cell r="P105">
            <v>4313.1993880382315</v>
          </cell>
          <cell r="Q105">
            <v>1.7526516648104007E-2</v>
          </cell>
          <cell r="R105">
            <v>71715.350060963683</v>
          </cell>
          <cell r="S105">
            <v>72876.47</v>
          </cell>
          <cell r="T105">
            <v>1161.2325942180139</v>
          </cell>
          <cell r="U105">
            <v>71715.237405781983</v>
          </cell>
          <cell r="V105">
            <v>0.11265518169966526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ital Structure"/>
      <sheetName val="Deferral Forecast"/>
      <sheetName val="Revenue Requirements Summary"/>
      <sheetName val="750kW Bill Comparison"/>
      <sheetName val="Income Statement"/>
      <sheetName val="JFJ-1 Deferral Recovery Rate"/>
      <sheetName val="JFJ-2 NNC Rates"/>
      <sheetName val="JFJ-3 MTC Rate"/>
      <sheetName val="JFJ-4 CEP Rate"/>
      <sheetName val="JFJ-5 USF Rate"/>
      <sheetName val="JFJ-6 CRA Rate"/>
      <sheetName val="JFJ-7 2003 Rate Impact Summary"/>
      <sheetName val="SBC Over Recovery Amort"/>
      <sheetName val="TBC Rate Summary"/>
      <sheetName val="BGS Deferral"/>
      <sheetName val="NNC Deferral"/>
      <sheetName val="SBC Deferral"/>
      <sheetName val="MTC Deferral"/>
      <sheetName val="DSM August 1999 - July 2003"/>
      <sheetName val="Deferral Balances"/>
      <sheetName val="Interest Calc"/>
      <sheetName val="TUB Rate Summary"/>
      <sheetName val="NNC Rates 2002-2003"/>
      <sheetName val="Reg Asset Rates"/>
      <sheetName val="2002 Reg Asset Rate"/>
      <sheetName val="2002 - 2007 BGS FP Costs"/>
      <sheetName val="Shopping Credit Table"/>
      <sheetName val="BGS Rates"/>
      <sheetName val="BGS NUG Rates"/>
      <sheetName val="Generation Results 7-2-01"/>
      <sheetName val="GRFT Amortization"/>
      <sheetName val="Keystone Swap Amort Sched"/>
      <sheetName val="ACE 25 Year Sales Forecast"/>
      <sheetName val="2002 Sales"/>
      <sheetName val="2003 Sales"/>
      <sheetName val="2004 Sales"/>
      <sheetName val="2005 Sales"/>
      <sheetName val="2006 Sales"/>
      <sheetName val="PJM Capacity Obligation"/>
      <sheetName val="2001 ACE Ancillary Services"/>
      <sheetName val="BGS Admin Forecast"/>
      <sheetName val="Bidder Response Form"/>
      <sheetName val="2002 Generation Results"/>
      <sheetName val="10-25-01 NUG Update"/>
      <sheetName val="ACE Unit 10-25-01 Update"/>
      <sheetName val="ACE Unit 11-09-01 Update"/>
      <sheetName val="Congestion-DA"/>
      <sheetName val="Peach Bottom Rev Req"/>
      <sheetName val="Salem Rev Req"/>
      <sheetName val="Hope Creek Rev Req"/>
      <sheetName val="BL England Rev Req"/>
      <sheetName val="Keystone Rev Req"/>
      <sheetName val="Conemaugh Rev Req"/>
      <sheetName val="taxes"/>
      <sheetName val="MTC Return"/>
      <sheetName val="SAP Upload Support"/>
      <sheetName val="OTRA Discounts"/>
      <sheetName val="5 YearUpdated4-24-02"/>
      <sheetName val="2002 Budget Revenues"/>
      <sheetName val="2001 Budget Revenues"/>
      <sheetName val="Rate Component Matrix"/>
    </sheetNames>
    <sheetDataSet>
      <sheetData sheetId="0" refreshError="1">
        <row r="7">
          <cell r="F7">
            <v>1.3100000000000001E-2</v>
          </cell>
        </row>
        <row r="31">
          <cell r="E31">
            <v>0.40849999999999997</v>
          </cell>
        </row>
        <row r="35">
          <cell r="E35">
            <v>37834</v>
          </cell>
        </row>
        <row r="39">
          <cell r="E39">
            <v>1.0050188126959001</v>
          </cell>
        </row>
        <row r="42">
          <cell r="E42" t="str">
            <v>After Tax</v>
          </cell>
        </row>
        <row r="43">
          <cell r="E43" t="str">
            <v>No</v>
          </cell>
        </row>
        <row r="46">
          <cell r="E46" t="str">
            <v>Staff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4">
          <cell r="A14">
            <v>37803</v>
          </cell>
          <cell r="B14">
            <v>10811758.945076717</v>
          </cell>
          <cell r="F14">
            <v>10811758.945076717</v>
          </cell>
        </row>
        <row r="15">
          <cell r="A15">
            <v>37834</v>
          </cell>
          <cell r="B15">
            <v>10811758.945076717</v>
          </cell>
          <cell r="C15">
            <v>900979.91208972642</v>
          </cell>
          <cell r="D15">
            <v>0</v>
          </cell>
          <cell r="E15">
            <v>900979.91208972642</v>
          </cell>
          <cell r="F15">
            <v>9910779.0329869911</v>
          </cell>
        </row>
        <row r="16">
          <cell r="A16">
            <v>37865</v>
          </cell>
          <cell r="B16">
            <v>9910779.0329869911</v>
          </cell>
          <cell r="C16">
            <v>900979.91208972642</v>
          </cell>
          <cell r="D16">
            <v>0</v>
          </cell>
          <cell r="E16">
            <v>900979.91208972642</v>
          </cell>
          <cell r="F16">
            <v>9009799.1208972652</v>
          </cell>
        </row>
        <row r="17">
          <cell r="A17">
            <v>37895</v>
          </cell>
          <cell r="B17">
            <v>9009799.1208972652</v>
          </cell>
          <cell r="C17">
            <v>900979.91208972642</v>
          </cell>
          <cell r="D17">
            <v>0</v>
          </cell>
          <cell r="E17">
            <v>900979.91208972642</v>
          </cell>
          <cell r="F17">
            <v>8108819.2088075392</v>
          </cell>
        </row>
        <row r="18">
          <cell r="A18">
            <v>37926</v>
          </cell>
          <cell r="B18">
            <v>8108819.2088075392</v>
          </cell>
          <cell r="C18">
            <v>900979.91208972642</v>
          </cell>
          <cell r="D18">
            <v>0</v>
          </cell>
          <cell r="E18">
            <v>900979.91208972642</v>
          </cell>
          <cell r="F18">
            <v>7207839.2967178132</v>
          </cell>
        </row>
        <row r="19">
          <cell r="A19">
            <v>37956</v>
          </cell>
          <cell r="B19">
            <v>7207839.2967178132</v>
          </cell>
          <cell r="C19">
            <v>900979.91208972642</v>
          </cell>
          <cell r="D19">
            <v>0</v>
          </cell>
          <cell r="E19">
            <v>900979.91208972642</v>
          </cell>
          <cell r="F19">
            <v>6306859.3846280873</v>
          </cell>
        </row>
        <row r="20">
          <cell r="A20">
            <v>37987</v>
          </cell>
          <cell r="B20">
            <v>6306859.3846280873</v>
          </cell>
          <cell r="C20">
            <v>900979.91208972642</v>
          </cell>
          <cell r="D20">
            <v>0</v>
          </cell>
          <cell r="E20">
            <v>900979.91208972642</v>
          </cell>
          <cell r="F20">
            <v>5405879.4725383613</v>
          </cell>
        </row>
        <row r="21">
          <cell r="A21">
            <v>38018</v>
          </cell>
          <cell r="B21">
            <v>5405879.4725383613</v>
          </cell>
          <cell r="C21">
            <v>900979.91208972642</v>
          </cell>
          <cell r="D21">
            <v>0</v>
          </cell>
          <cell r="E21">
            <v>900979.91208972642</v>
          </cell>
          <cell r="F21">
            <v>4504899.5604486354</v>
          </cell>
        </row>
        <row r="22">
          <cell r="A22">
            <v>38047</v>
          </cell>
          <cell r="B22">
            <v>4504899.5604486354</v>
          </cell>
          <cell r="C22">
            <v>900979.91208972642</v>
          </cell>
          <cell r="D22">
            <v>0</v>
          </cell>
          <cell r="E22">
            <v>900979.91208972642</v>
          </cell>
          <cell r="F22">
            <v>3603919.6483589089</v>
          </cell>
        </row>
        <row r="23">
          <cell r="A23">
            <v>38078</v>
          </cell>
          <cell r="B23">
            <v>3603919.6483589089</v>
          </cell>
          <cell r="C23">
            <v>900979.91208972642</v>
          </cell>
          <cell r="D23">
            <v>0</v>
          </cell>
          <cell r="E23">
            <v>900979.91208972642</v>
          </cell>
          <cell r="F23">
            <v>2702939.7362691825</v>
          </cell>
        </row>
        <row r="24">
          <cell r="A24">
            <v>38108</v>
          </cell>
          <cell r="B24">
            <v>2702939.7362691825</v>
          </cell>
          <cell r="C24">
            <v>900979.91208972642</v>
          </cell>
          <cell r="D24">
            <v>0</v>
          </cell>
          <cell r="E24">
            <v>900979.91208972642</v>
          </cell>
          <cell r="F24">
            <v>1801959.8241794561</v>
          </cell>
        </row>
        <row r="25">
          <cell r="A25">
            <v>38139</v>
          </cell>
          <cell r="B25">
            <v>1801959.8241794561</v>
          </cell>
          <cell r="C25">
            <v>900979.91208972642</v>
          </cell>
          <cell r="D25">
            <v>0</v>
          </cell>
          <cell r="E25">
            <v>900979.91208972642</v>
          </cell>
          <cell r="F25">
            <v>900979.91208972968</v>
          </cell>
        </row>
        <row r="26">
          <cell r="A26">
            <v>38169</v>
          </cell>
          <cell r="B26">
            <v>900979.91208972968</v>
          </cell>
          <cell r="C26">
            <v>900979.91208972642</v>
          </cell>
          <cell r="D26">
            <v>0</v>
          </cell>
          <cell r="E26">
            <v>900979.91208972642</v>
          </cell>
          <cell r="F26">
            <v>3.2596290111541748E-9</v>
          </cell>
        </row>
        <row r="27">
          <cell r="A27">
            <v>38200</v>
          </cell>
          <cell r="B27">
            <v>3.2596290111541748E-9</v>
          </cell>
          <cell r="C27">
            <v>0</v>
          </cell>
          <cell r="D27">
            <v>0</v>
          </cell>
          <cell r="E27">
            <v>0</v>
          </cell>
          <cell r="F27">
            <v>3.2596290111541748E-9</v>
          </cell>
        </row>
        <row r="28">
          <cell r="A28">
            <v>38231</v>
          </cell>
          <cell r="B28">
            <v>3.2596290111541748E-9</v>
          </cell>
          <cell r="C28">
            <v>0</v>
          </cell>
          <cell r="D28">
            <v>0</v>
          </cell>
          <cell r="E28">
            <v>0</v>
          </cell>
          <cell r="F28">
            <v>3.2596290111541748E-9</v>
          </cell>
        </row>
        <row r="29">
          <cell r="A29">
            <v>38261</v>
          </cell>
          <cell r="B29">
            <v>3.2596290111541748E-9</v>
          </cell>
          <cell r="C29">
            <v>0</v>
          </cell>
          <cell r="D29">
            <v>0</v>
          </cell>
          <cell r="E29">
            <v>0</v>
          </cell>
          <cell r="F29">
            <v>3.2596290111541748E-9</v>
          </cell>
        </row>
        <row r="30">
          <cell r="A30">
            <v>38292</v>
          </cell>
          <cell r="B30">
            <v>3.2596290111541748E-9</v>
          </cell>
          <cell r="C30">
            <v>0</v>
          </cell>
          <cell r="D30">
            <v>0</v>
          </cell>
          <cell r="E30">
            <v>0</v>
          </cell>
          <cell r="F30">
            <v>3.2596290111541748E-9</v>
          </cell>
        </row>
        <row r="31">
          <cell r="A31">
            <v>38322</v>
          </cell>
          <cell r="B31">
            <v>3.2596290111541748E-9</v>
          </cell>
          <cell r="C31">
            <v>0</v>
          </cell>
          <cell r="D31">
            <v>0</v>
          </cell>
          <cell r="E31">
            <v>0</v>
          </cell>
          <cell r="F31">
            <v>3.2596290111541748E-9</v>
          </cell>
        </row>
        <row r="32">
          <cell r="A32">
            <v>38353</v>
          </cell>
          <cell r="B32">
            <v>3.2596290111541748E-9</v>
          </cell>
          <cell r="C32">
            <v>0</v>
          </cell>
          <cell r="D32">
            <v>0</v>
          </cell>
          <cell r="E32">
            <v>0</v>
          </cell>
          <cell r="F32">
            <v>3.2596290111541748E-9</v>
          </cell>
        </row>
        <row r="33">
          <cell r="A33">
            <v>38384</v>
          </cell>
          <cell r="B33">
            <v>3.2596290111541748E-9</v>
          </cell>
          <cell r="C33">
            <v>0</v>
          </cell>
          <cell r="D33">
            <v>0</v>
          </cell>
          <cell r="E33">
            <v>0</v>
          </cell>
          <cell r="F33">
            <v>3.2596290111541748E-9</v>
          </cell>
        </row>
        <row r="34">
          <cell r="A34">
            <v>38412</v>
          </cell>
          <cell r="B34">
            <v>3.2596290111541748E-9</v>
          </cell>
          <cell r="C34">
            <v>0</v>
          </cell>
          <cell r="D34">
            <v>0</v>
          </cell>
          <cell r="E34">
            <v>0</v>
          </cell>
          <cell r="F34">
            <v>3.2596290111541748E-9</v>
          </cell>
        </row>
        <row r="35">
          <cell r="A35">
            <v>38443</v>
          </cell>
          <cell r="B35">
            <v>3.2596290111541748E-9</v>
          </cell>
          <cell r="C35">
            <v>0</v>
          </cell>
          <cell r="D35">
            <v>0</v>
          </cell>
          <cell r="E35">
            <v>0</v>
          </cell>
          <cell r="F35">
            <v>3.2596290111541748E-9</v>
          </cell>
        </row>
        <row r="36">
          <cell r="A36">
            <v>38473</v>
          </cell>
          <cell r="B36">
            <v>3.2596290111541748E-9</v>
          </cell>
          <cell r="C36">
            <v>0</v>
          </cell>
          <cell r="D36">
            <v>0</v>
          </cell>
          <cell r="E36">
            <v>0</v>
          </cell>
          <cell r="F36">
            <v>3.2596290111541748E-9</v>
          </cell>
        </row>
        <row r="37">
          <cell r="A37">
            <v>38504</v>
          </cell>
          <cell r="B37">
            <v>3.2596290111541748E-9</v>
          </cell>
          <cell r="C37">
            <v>0</v>
          </cell>
          <cell r="D37">
            <v>0</v>
          </cell>
          <cell r="E37">
            <v>0</v>
          </cell>
          <cell r="F37">
            <v>3.2596290111541748E-9</v>
          </cell>
        </row>
        <row r="38">
          <cell r="A38">
            <v>38534</v>
          </cell>
          <cell r="B38">
            <v>3.2596290111541748E-9</v>
          </cell>
          <cell r="C38">
            <v>0</v>
          </cell>
          <cell r="D38">
            <v>0</v>
          </cell>
          <cell r="E38">
            <v>0</v>
          </cell>
          <cell r="F38">
            <v>3.2596290111541748E-9</v>
          </cell>
        </row>
        <row r="39">
          <cell r="A39">
            <v>38565</v>
          </cell>
          <cell r="B39">
            <v>3.2596290111541748E-9</v>
          </cell>
          <cell r="C39">
            <v>0</v>
          </cell>
          <cell r="D39">
            <v>0</v>
          </cell>
          <cell r="E39">
            <v>0</v>
          </cell>
          <cell r="F39">
            <v>3.2596290111541748E-9</v>
          </cell>
        </row>
        <row r="40">
          <cell r="A40">
            <v>38596</v>
          </cell>
          <cell r="B40">
            <v>3.2596290111541748E-9</v>
          </cell>
          <cell r="C40">
            <v>0</v>
          </cell>
          <cell r="D40">
            <v>0</v>
          </cell>
          <cell r="E40">
            <v>0</v>
          </cell>
          <cell r="F40">
            <v>3.2596290111541748E-9</v>
          </cell>
        </row>
        <row r="41">
          <cell r="A41">
            <v>38626</v>
          </cell>
          <cell r="B41">
            <v>3.2596290111541748E-9</v>
          </cell>
          <cell r="C41">
            <v>0</v>
          </cell>
          <cell r="D41">
            <v>0</v>
          </cell>
          <cell r="E41">
            <v>0</v>
          </cell>
          <cell r="F41">
            <v>3.2596290111541748E-9</v>
          </cell>
        </row>
        <row r="42">
          <cell r="A42">
            <v>38657</v>
          </cell>
          <cell r="B42">
            <v>3.2596290111541748E-9</v>
          </cell>
          <cell r="C42">
            <v>0</v>
          </cell>
          <cell r="D42">
            <v>0</v>
          </cell>
          <cell r="E42">
            <v>0</v>
          </cell>
          <cell r="F42">
            <v>3.2596290111541748E-9</v>
          </cell>
        </row>
        <row r="43">
          <cell r="A43">
            <v>38687</v>
          </cell>
          <cell r="B43">
            <v>3.2596290111541748E-9</v>
          </cell>
          <cell r="C43">
            <v>0</v>
          </cell>
          <cell r="D43">
            <v>0</v>
          </cell>
          <cell r="E43">
            <v>0</v>
          </cell>
          <cell r="F43">
            <v>3.2596290111541748E-9</v>
          </cell>
        </row>
        <row r="44">
          <cell r="A44">
            <v>38718</v>
          </cell>
          <cell r="B44">
            <v>3.2596290111541748E-9</v>
          </cell>
          <cell r="C44">
            <v>0</v>
          </cell>
          <cell r="D44">
            <v>0</v>
          </cell>
          <cell r="E44">
            <v>0</v>
          </cell>
          <cell r="F44">
            <v>3.2596290111541748E-9</v>
          </cell>
        </row>
        <row r="45">
          <cell r="A45">
            <v>38749</v>
          </cell>
          <cell r="B45">
            <v>3.2596290111541748E-9</v>
          </cell>
          <cell r="C45">
            <v>0</v>
          </cell>
          <cell r="D45">
            <v>0</v>
          </cell>
          <cell r="E45">
            <v>0</v>
          </cell>
          <cell r="F45">
            <v>3.2596290111541748E-9</v>
          </cell>
        </row>
        <row r="46">
          <cell r="A46">
            <v>38777</v>
          </cell>
          <cell r="B46">
            <v>3.2596290111541748E-9</v>
          </cell>
          <cell r="C46">
            <v>0</v>
          </cell>
          <cell r="D46">
            <v>0</v>
          </cell>
          <cell r="E46">
            <v>0</v>
          </cell>
          <cell r="F46">
            <v>3.2596290111541748E-9</v>
          </cell>
        </row>
        <row r="47">
          <cell r="A47">
            <v>38808</v>
          </cell>
          <cell r="B47">
            <v>3.2596290111541748E-9</v>
          </cell>
          <cell r="C47">
            <v>0</v>
          </cell>
          <cell r="D47">
            <v>0</v>
          </cell>
          <cell r="E47">
            <v>0</v>
          </cell>
          <cell r="F47">
            <v>3.2596290111541748E-9</v>
          </cell>
        </row>
        <row r="48">
          <cell r="A48">
            <v>38838</v>
          </cell>
          <cell r="B48">
            <v>3.2596290111541748E-9</v>
          </cell>
          <cell r="C48">
            <v>0</v>
          </cell>
          <cell r="D48">
            <v>0</v>
          </cell>
          <cell r="E48">
            <v>0</v>
          </cell>
          <cell r="F48">
            <v>3.2596290111541748E-9</v>
          </cell>
        </row>
        <row r="49">
          <cell r="A49">
            <v>38869</v>
          </cell>
          <cell r="B49">
            <v>3.2596290111541748E-9</v>
          </cell>
          <cell r="C49">
            <v>0</v>
          </cell>
          <cell r="D49">
            <v>0</v>
          </cell>
          <cell r="E49">
            <v>0</v>
          </cell>
          <cell r="F49">
            <v>3.2596290111541748E-9</v>
          </cell>
        </row>
        <row r="50">
          <cell r="A50">
            <v>38899</v>
          </cell>
          <cell r="B50">
            <v>3.2596290111541748E-9</v>
          </cell>
          <cell r="C50">
            <v>0</v>
          </cell>
          <cell r="D50">
            <v>0</v>
          </cell>
          <cell r="E50">
            <v>0</v>
          </cell>
          <cell r="F50">
            <v>3.2596290111541748E-9</v>
          </cell>
        </row>
        <row r="51">
          <cell r="A51">
            <v>38930</v>
          </cell>
          <cell r="B51">
            <v>3.2596290111541748E-9</v>
          </cell>
          <cell r="C51">
            <v>0</v>
          </cell>
          <cell r="D51">
            <v>0</v>
          </cell>
          <cell r="E51">
            <v>0</v>
          </cell>
          <cell r="F51">
            <v>3.2596290111541748E-9</v>
          </cell>
        </row>
        <row r="52">
          <cell r="A52">
            <v>38961</v>
          </cell>
          <cell r="B52">
            <v>3.2596290111541748E-9</v>
          </cell>
          <cell r="C52">
            <v>0</v>
          </cell>
          <cell r="D52">
            <v>0</v>
          </cell>
          <cell r="E52">
            <v>0</v>
          </cell>
          <cell r="F52">
            <v>3.2596290111541748E-9</v>
          </cell>
        </row>
        <row r="53">
          <cell r="A53">
            <v>38991</v>
          </cell>
          <cell r="B53">
            <v>3.2596290111541748E-9</v>
          </cell>
          <cell r="C53">
            <v>0</v>
          </cell>
          <cell r="D53">
            <v>0</v>
          </cell>
          <cell r="E53">
            <v>0</v>
          </cell>
          <cell r="F53">
            <v>3.2596290111541748E-9</v>
          </cell>
        </row>
        <row r="54">
          <cell r="A54">
            <v>39022</v>
          </cell>
          <cell r="B54">
            <v>3.2596290111541748E-9</v>
          </cell>
          <cell r="C54">
            <v>0</v>
          </cell>
          <cell r="D54">
            <v>0</v>
          </cell>
          <cell r="E54">
            <v>0</v>
          </cell>
          <cell r="F54">
            <v>3.2596290111541748E-9</v>
          </cell>
        </row>
        <row r="55">
          <cell r="A55">
            <v>39052</v>
          </cell>
          <cell r="B55">
            <v>3.2596290111541748E-9</v>
          </cell>
          <cell r="C55">
            <v>0</v>
          </cell>
          <cell r="D55">
            <v>0</v>
          </cell>
          <cell r="E55">
            <v>0</v>
          </cell>
          <cell r="F55">
            <v>3.2596290111541748E-9</v>
          </cell>
        </row>
        <row r="56">
          <cell r="A56">
            <v>39083</v>
          </cell>
          <cell r="B56">
            <v>3.2596290111541748E-9</v>
          </cell>
          <cell r="C56">
            <v>0</v>
          </cell>
          <cell r="D56">
            <v>0</v>
          </cell>
          <cell r="E56">
            <v>0</v>
          </cell>
          <cell r="F56">
            <v>3.2596290111541748E-9</v>
          </cell>
        </row>
        <row r="57">
          <cell r="A57">
            <v>39114</v>
          </cell>
          <cell r="B57">
            <v>3.2596290111541748E-9</v>
          </cell>
          <cell r="C57">
            <v>0</v>
          </cell>
          <cell r="D57">
            <v>0</v>
          </cell>
          <cell r="E57">
            <v>0</v>
          </cell>
          <cell r="F57">
            <v>3.2596290111541748E-9</v>
          </cell>
        </row>
        <row r="58">
          <cell r="A58">
            <v>39142</v>
          </cell>
          <cell r="B58">
            <v>3.2596290111541748E-9</v>
          </cell>
          <cell r="C58">
            <v>0</v>
          </cell>
          <cell r="D58">
            <v>0</v>
          </cell>
          <cell r="E58">
            <v>0</v>
          </cell>
          <cell r="F58">
            <v>3.2596290111541748E-9</v>
          </cell>
        </row>
        <row r="59">
          <cell r="A59">
            <v>39173</v>
          </cell>
          <cell r="B59">
            <v>3.2596290111541748E-9</v>
          </cell>
          <cell r="C59">
            <v>0</v>
          </cell>
          <cell r="D59">
            <v>0</v>
          </cell>
          <cell r="E59">
            <v>0</v>
          </cell>
          <cell r="F59">
            <v>3.2596290111541748E-9</v>
          </cell>
        </row>
        <row r="60">
          <cell r="A60">
            <v>39203</v>
          </cell>
          <cell r="B60">
            <v>3.2596290111541748E-9</v>
          </cell>
          <cell r="C60">
            <v>0</v>
          </cell>
          <cell r="D60">
            <v>0</v>
          </cell>
          <cell r="E60">
            <v>0</v>
          </cell>
          <cell r="F60">
            <v>3.2596290111541748E-9</v>
          </cell>
        </row>
        <row r="61">
          <cell r="A61">
            <v>39234</v>
          </cell>
          <cell r="B61">
            <v>3.2596290111541748E-9</v>
          </cell>
          <cell r="C61">
            <v>0</v>
          </cell>
          <cell r="D61">
            <v>0</v>
          </cell>
          <cell r="E61">
            <v>0</v>
          </cell>
          <cell r="F61">
            <v>3.2596290111541748E-9</v>
          </cell>
        </row>
        <row r="62">
          <cell r="A62">
            <v>39264</v>
          </cell>
          <cell r="B62">
            <v>3.2596290111541748E-9</v>
          </cell>
          <cell r="C62">
            <v>0</v>
          </cell>
          <cell r="D62">
            <v>0</v>
          </cell>
          <cell r="E62">
            <v>0</v>
          </cell>
          <cell r="F62">
            <v>3.2596290111541748E-9</v>
          </cell>
        </row>
        <row r="63">
          <cell r="A63">
            <v>39295</v>
          </cell>
          <cell r="B63">
            <v>3.2596290111541748E-9</v>
          </cell>
          <cell r="C63">
            <v>0</v>
          </cell>
          <cell r="D63">
            <v>0</v>
          </cell>
          <cell r="E63">
            <v>0</v>
          </cell>
          <cell r="F63">
            <v>3.2596290111541748E-9</v>
          </cell>
        </row>
        <row r="64">
          <cell r="A64">
            <v>39326</v>
          </cell>
          <cell r="B64">
            <v>3.2596290111541748E-9</v>
          </cell>
          <cell r="C64">
            <v>0</v>
          </cell>
          <cell r="D64">
            <v>0</v>
          </cell>
          <cell r="E64">
            <v>0</v>
          </cell>
          <cell r="F64">
            <v>3.2596290111541748E-9</v>
          </cell>
        </row>
        <row r="65">
          <cell r="A65">
            <v>39356</v>
          </cell>
          <cell r="B65">
            <v>3.2596290111541748E-9</v>
          </cell>
          <cell r="C65">
            <v>0</v>
          </cell>
          <cell r="D65">
            <v>0</v>
          </cell>
          <cell r="E65">
            <v>0</v>
          </cell>
          <cell r="F65">
            <v>3.2596290111541748E-9</v>
          </cell>
        </row>
        <row r="66">
          <cell r="A66">
            <v>39387</v>
          </cell>
          <cell r="B66">
            <v>3.2596290111541748E-9</v>
          </cell>
          <cell r="C66">
            <v>0</v>
          </cell>
          <cell r="D66">
            <v>0</v>
          </cell>
          <cell r="E66">
            <v>0</v>
          </cell>
          <cell r="F66">
            <v>3.2596290111541748E-9</v>
          </cell>
        </row>
        <row r="67">
          <cell r="A67">
            <v>39417</v>
          </cell>
          <cell r="B67">
            <v>3.2596290111541748E-9</v>
          </cell>
          <cell r="C67">
            <v>0</v>
          </cell>
          <cell r="D67">
            <v>0</v>
          </cell>
          <cell r="E67">
            <v>0</v>
          </cell>
          <cell r="F67">
            <v>3.2596290111541748E-9</v>
          </cell>
        </row>
      </sheetData>
      <sheetData sheetId="14"/>
      <sheetData sheetId="15"/>
      <sheetData sheetId="16" refreshError="1">
        <row r="7">
          <cell r="AD7">
            <v>37622</v>
          </cell>
          <cell r="AE7">
            <v>37653</v>
          </cell>
          <cell r="AF7">
            <v>37681</v>
          </cell>
          <cell r="AG7">
            <v>37712</v>
          </cell>
          <cell r="AH7">
            <v>37742</v>
          </cell>
          <cell r="AI7">
            <v>37773</v>
          </cell>
          <cell r="AJ7">
            <v>37803</v>
          </cell>
          <cell r="AK7">
            <v>37834</v>
          </cell>
          <cell r="AL7">
            <v>37865</v>
          </cell>
          <cell r="AM7">
            <v>37895</v>
          </cell>
          <cell r="AN7">
            <v>37926</v>
          </cell>
          <cell r="AO7">
            <v>37956</v>
          </cell>
          <cell r="AP7">
            <v>37987</v>
          </cell>
          <cell r="AQ7">
            <v>38018</v>
          </cell>
          <cell r="AR7">
            <v>38047</v>
          </cell>
          <cell r="AS7">
            <v>38078</v>
          </cell>
          <cell r="AT7">
            <v>38108</v>
          </cell>
          <cell r="AU7">
            <v>38139</v>
          </cell>
          <cell r="AV7">
            <v>38169</v>
          </cell>
          <cell r="AW7">
            <v>38200</v>
          </cell>
          <cell r="AX7">
            <v>38231</v>
          </cell>
          <cell r="AY7">
            <v>38261</v>
          </cell>
          <cell r="AZ7">
            <v>38292</v>
          </cell>
          <cell r="BA7">
            <v>38322</v>
          </cell>
          <cell r="BB7">
            <v>38353</v>
          </cell>
          <cell r="BC7">
            <v>38384</v>
          </cell>
          <cell r="BD7">
            <v>38412</v>
          </cell>
          <cell r="BE7">
            <v>38443</v>
          </cell>
          <cell r="BF7">
            <v>38473</v>
          </cell>
          <cell r="BG7">
            <v>38504</v>
          </cell>
          <cell r="BH7">
            <v>38534</v>
          </cell>
          <cell r="BI7">
            <v>38565</v>
          </cell>
          <cell r="BJ7">
            <v>38596</v>
          </cell>
          <cell r="BK7">
            <v>38626</v>
          </cell>
          <cell r="BL7">
            <v>38657</v>
          </cell>
          <cell r="BM7">
            <v>38687</v>
          </cell>
          <cell r="BN7">
            <v>38718</v>
          </cell>
          <cell r="BO7">
            <v>38749</v>
          </cell>
          <cell r="BP7">
            <v>38777</v>
          </cell>
          <cell r="BQ7">
            <v>38808</v>
          </cell>
          <cell r="BR7">
            <v>38838</v>
          </cell>
          <cell r="BS7">
            <v>38869</v>
          </cell>
          <cell r="BT7">
            <v>38899</v>
          </cell>
          <cell r="BU7">
            <v>38930</v>
          </cell>
          <cell r="BV7">
            <v>38961</v>
          </cell>
          <cell r="BW7">
            <v>38991</v>
          </cell>
          <cell r="BX7">
            <v>39022</v>
          </cell>
          <cell r="BY7">
            <v>39052</v>
          </cell>
          <cell r="BZ7">
            <v>39083</v>
          </cell>
          <cell r="CA7">
            <v>39114</v>
          </cell>
          <cell r="CB7">
            <v>39142</v>
          </cell>
          <cell r="CC7">
            <v>39173</v>
          </cell>
          <cell r="CD7">
            <v>39203</v>
          </cell>
          <cell r="CE7">
            <v>39234</v>
          </cell>
          <cell r="CF7">
            <v>39264</v>
          </cell>
          <cell r="CG7">
            <v>39295</v>
          </cell>
          <cell r="CH7">
            <v>39326</v>
          </cell>
          <cell r="CI7">
            <v>39356</v>
          </cell>
          <cell r="CJ7">
            <v>39387</v>
          </cell>
          <cell r="CK7">
            <v>39417</v>
          </cell>
          <cell r="CL7">
            <v>39448</v>
          </cell>
          <cell r="CM7">
            <v>39479</v>
          </cell>
          <cell r="CN7">
            <v>39508</v>
          </cell>
          <cell r="CO7">
            <v>39539</v>
          </cell>
          <cell r="CP7">
            <v>39569</v>
          </cell>
          <cell r="CQ7">
            <v>39600</v>
          </cell>
          <cell r="CR7">
            <v>39630</v>
          </cell>
          <cell r="CS7">
            <v>39661</v>
          </cell>
          <cell r="CT7">
            <v>39692</v>
          </cell>
          <cell r="CU7">
            <v>39722</v>
          </cell>
          <cell r="CV7">
            <v>39753</v>
          </cell>
          <cell r="CW7">
            <v>39783</v>
          </cell>
        </row>
        <row r="9">
          <cell r="AD9">
            <v>58858520</v>
          </cell>
          <cell r="AE9">
            <v>52629110</v>
          </cell>
          <cell r="AF9">
            <v>19455780</v>
          </cell>
          <cell r="AG9">
            <v>54040990</v>
          </cell>
          <cell r="AH9">
            <v>51580990</v>
          </cell>
          <cell r="AI9">
            <v>70447800</v>
          </cell>
          <cell r="AJ9">
            <v>80510460</v>
          </cell>
          <cell r="AK9">
            <v>84583910</v>
          </cell>
          <cell r="AL9">
            <v>55457240</v>
          </cell>
          <cell r="AM9">
            <v>64066700</v>
          </cell>
          <cell r="AN9">
            <v>54879750</v>
          </cell>
          <cell r="AO9">
            <v>51193820</v>
          </cell>
          <cell r="AP9">
            <v>57475490</v>
          </cell>
          <cell r="AQ9">
            <v>50279270</v>
          </cell>
          <cell r="AR9">
            <v>18555600</v>
          </cell>
          <cell r="AS9">
            <v>52564600</v>
          </cell>
          <cell r="AT9">
            <v>50922360</v>
          </cell>
          <cell r="AU9">
            <v>65668210</v>
          </cell>
          <cell r="AV9">
            <v>72290870</v>
          </cell>
          <cell r="AW9">
            <v>82396870</v>
          </cell>
          <cell r="AX9">
            <v>54589880</v>
          </cell>
          <cell r="AY9">
            <v>63109440</v>
          </cell>
          <cell r="AZ9">
            <v>54306710</v>
          </cell>
          <cell r="BA9">
            <v>49434920</v>
          </cell>
          <cell r="BB9">
            <v>56227180</v>
          </cell>
          <cell r="BC9">
            <v>49943090</v>
          </cell>
          <cell r="BD9">
            <v>18710490</v>
          </cell>
          <cell r="BE9">
            <v>52684640</v>
          </cell>
          <cell r="BF9">
            <v>50922360</v>
          </cell>
          <cell r="BG9">
            <v>61852800</v>
          </cell>
          <cell r="BH9">
            <v>72022480</v>
          </cell>
          <cell r="BI9">
            <v>81898190</v>
          </cell>
          <cell r="BJ9">
            <v>54589880</v>
          </cell>
          <cell r="BK9">
            <v>58700970</v>
          </cell>
          <cell r="BL9">
            <v>52812390</v>
          </cell>
          <cell r="BM9">
            <v>48858970</v>
          </cell>
          <cell r="BN9">
            <v>53123710</v>
          </cell>
          <cell r="BO9">
            <v>47186470</v>
          </cell>
          <cell r="BP9">
            <v>5303330</v>
          </cell>
          <cell r="BQ9">
            <v>26885390</v>
          </cell>
          <cell r="BR9">
            <v>48111680</v>
          </cell>
          <cell r="BS9">
            <v>58022470</v>
          </cell>
          <cell r="BT9">
            <v>68047200</v>
          </cell>
          <cell r="BU9">
            <v>77377830</v>
          </cell>
          <cell r="BV9">
            <v>51576780</v>
          </cell>
          <cell r="BW9">
            <v>55460950</v>
          </cell>
          <cell r="BX9">
            <v>49897390</v>
          </cell>
          <cell r="BY9">
            <v>46162180</v>
          </cell>
          <cell r="BZ9">
            <v>53123710</v>
          </cell>
          <cell r="CA9">
            <v>47186470</v>
          </cell>
          <cell r="CB9">
            <v>5303330</v>
          </cell>
          <cell r="CC9">
            <v>26885390</v>
          </cell>
          <cell r="CD9">
            <v>48111680</v>
          </cell>
          <cell r="CE9">
            <v>58022470</v>
          </cell>
          <cell r="CF9">
            <v>68047200</v>
          </cell>
          <cell r="CG9">
            <v>77377830</v>
          </cell>
          <cell r="CH9">
            <v>51576780</v>
          </cell>
          <cell r="CI9">
            <v>55460950</v>
          </cell>
          <cell r="CJ9">
            <v>49897390</v>
          </cell>
          <cell r="CK9">
            <v>46162180</v>
          </cell>
          <cell r="CL9">
            <v>53123710</v>
          </cell>
          <cell r="CM9">
            <v>47186470</v>
          </cell>
          <cell r="CN9">
            <v>5303330</v>
          </cell>
          <cell r="CO9">
            <v>26885390</v>
          </cell>
          <cell r="CP9">
            <v>48111680</v>
          </cell>
          <cell r="CQ9">
            <v>58022470</v>
          </cell>
          <cell r="CR9">
            <v>68047200</v>
          </cell>
          <cell r="CS9">
            <v>77377830</v>
          </cell>
          <cell r="CT9">
            <v>51576780</v>
          </cell>
          <cell r="CU9">
            <v>55460950</v>
          </cell>
          <cell r="CV9">
            <v>49897390</v>
          </cell>
          <cell r="CW9">
            <v>46162180</v>
          </cell>
        </row>
        <row r="10">
          <cell r="AD10">
            <v>106219100</v>
          </cell>
          <cell r="AE10">
            <v>111582700</v>
          </cell>
          <cell r="AF10">
            <v>95619510</v>
          </cell>
          <cell r="AG10">
            <v>18138380</v>
          </cell>
          <cell r="AH10">
            <v>115999100</v>
          </cell>
          <cell r="AI10">
            <v>108971700</v>
          </cell>
          <cell r="AJ10">
            <v>107692900</v>
          </cell>
          <cell r="AK10">
            <v>120000000</v>
          </cell>
          <cell r="AL10">
            <v>108996600</v>
          </cell>
          <cell r="AM10">
            <v>108380100</v>
          </cell>
          <cell r="AN10">
            <v>99619160</v>
          </cell>
          <cell r="AO10">
            <v>96274900</v>
          </cell>
          <cell r="AP10">
            <v>86995840</v>
          </cell>
          <cell r="AQ10">
            <v>105367100</v>
          </cell>
          <cell r="AR10">
            <v>80594040</v>
          </cell>
          <cell r="AS10">
            <v>12339420</v>
          </cell>
          <cell r="AT10">
            <v>40190390</v>
          </cell>
          <cell r="AU10">
            <v>92730330</v>
          </cell>
          <cell r="AV10">
            <v>101381900</v>
          </cell>
          <cell r="AW10">
            <v>106359200</v>
          </cell>
          <cell r="AX10">
            <v>95752410</v>
          </cell>
          <cell r="AY10">
            <v>93919400</v>
          </cell>
          <cell r="AZ10">
            <v>90593200</v>
          </cell>
          <cell r="BA10">
            <v>86089630</v>
          </cell>
          <cell r="BB10">
            <v>81622550</v>
          </cell>
          <cell r="BC10">
            <v>97699740</v>
          </cell>
          <cell r="BD10">
            <v>78269910</v>
          </cell>
          <cell r="BE10">
            <v>14041800</v>
          </cell>
          <cell r="BF10">
            <v>106819300</v>
          </cell>
          <cell r="BG10">
            <v>86904320</v>
          </cell>
          <cell r="BH10">
            <v>95120040</v>
          </cell>
          <cell r="BI10">
            <v>98527430</v>
          </cell>
          <cell r="BJ10">
            <v>91822150</v>
          </cell>
          <cell r="BK10">
            <v>87551650</v>
          </cell>
          <cell r="BL10">
            <v>83271490</v>
          </cell>
          <cell r="BM10">
            <v>80772310</v>
          </cell>
          <cell r="BN10">
            <v>90489790</v>
          </cell>
          <cell r="BO10">
            <v>98200210</v>
          </cell>
          <cell r="BP10">
            <v>83291730</v>
          </cell>
          <cell r="BQ10">
            <v>14761640</v>
          </cell>
          <cell r="BR10">
            <v>116744000</v>
          </cell>
          <cell r="BS10">
            <v>96451740</v>
          </cell>
          <cell r="BT10">
            <v>105677700</v>
          </cell>
          <cell r="BU10">
            <v>108866500</v>
          </cell>
          <cell r="BV10">
            <v>100002400</v>
          </cell>
          <cell r="BW10">
            <v>94678200</v>
          </cell>
          <cell r="BX10">
            <v>88884640</v>
          </cell>
          <cell r="BY10">
            <v>86534260</v>
          </cell>
          <cell r="BZ10">
            <v>90489790</v>
          </cell>
          <cell r="CA10">
            <v>98200210</v>
          </cell>
          <cell r="CB10">
            <v>83291730</v>
          </cell>
          <cell r="CC10">
            <v>14761640</v>
          </cell>
          <cell r="CD10">
            <v>116744000</v>
          </cell>
          <cell r="CE10">
            <v>96451740</v>
          </cell>
          <cell r="CF10">
            <v>105677700</v>
          </cell>
          <cell r="CG10">
            <v>108866500</v>
          </cell>
          <cell r="CH10">
            <v>100002400</v>
          </cell>
          <cell r="CI10">
            <v>94678200</v>
          </cell>
          <cell r="CJ10">
            <v>88884640</v>
          </cell>
          <cell r="CK10">
            <v>86534260</v>
          </cell>
          <cell r="CL10">
            <v>90489790</v>
          </cell>
          <cell r="CM10">
            <v>98200210</v>
          </cell>
          <cell r="CN10">
            <v>83291730</v>
          </cell>
          <cell r="CO10">
            <v>14761640</v>
          </cell>
          <cell r="CP10">
            <v>116744000</v>
          </cell>
          <cell r="CQ10">
            <v>96451740</v>
          </cell>
          <cell r="CR10">
            <v>105677700</v>
          </cell>
          <cell r="CS10">
            <v>108866500</v>
          </cell>
          <cell r="CT10">
            <v>100002400</v>
          </cell>
          <cell r="CU10">
            <v>94678200</v>
          </cell>
          <cell r="CV10">
            <v>88884640</v>
          </cell>
          <cell r="CW10">
            <v>86534260</v>
          </cell>
        </row>
        <row r="11">
          <cell r="AD11">
            <v>51209970</v>
          </cell>
          <cell r="AE11">
            <v>46254160</v>
          </cell>
          <cell r="AF11">
            <v>51209970</v>
          </cell>
          <cell r="AG11">
            <v>49558030</v>
          </cell>
          <cell r="AH11">
            <v>51209970</v>
          </cell>
          <cell r="AI11">
            <v>49558030</v>
          </cell>
          <cell r="AJ11">
            <v>51209970</v>
          </cell>
          <cell r="AK11">
            <v>51209970</v>
          </cell>
          <cell r="AL11">
            <v>49558030</v>
          </cell>
          <cell r="AM11">
            <v>51209970</v>
          </cell>
          <cell r="AN11">
            <v>49558030</v>
          </cell>
          <cell r="AO11">
            <v>51209970</v>
          </cell>
          <cell r="AP11">
            <v>51084010</v>
          </cell>
          <cell r="AQ11">
            <v>46140390</v>
          </cell>
          <cell r="AR11">
            <v>51084010</v>
          </cell>
          <cell r="AS11">
            <v>49436140</v>
          </cell>
          <cell r="AT11">
            <v>51084010</v>
          </cell>
          <cell r="AU11">
            <v>49436140</v>
          </cell>
          <cell r="AV11">
            <v>51084010</v>
          </cell>
          <cell r="AW11">
            <v>51084010</v>
          </cell>
          <cell r="AX11">
            <v>49436140</v>
          </cell>
          <cell r="AY11">
            <v>51084010</v>
          </cell>
          <cell r="AZ11">
            <v>49436140</v>
          </cell>
          <cell r="BA11">
            <v>51084010</v>
          </cell>
          <cell r="BB11">
            <v>50958050</v>
          </cell>
          <cell r="BC11">
            <v>46026620</v>
          </cell>
          <cell r="BD11">
            <v>50958050</v>
          </cell>
          <cell r="BE11">
            <v>49314240</v>
          </cell>
          <cell r="BF11">
            <v>50958050</v>
          </cell>
          <cell r="BG11">
            <v>49314240</v>
          </cell>
          <cell r="BH11">
            <v>50958050</v>
          </cell>
          <cell r="BI11">
            <v>50958050</v>
          </cell>
          <cell r="BJ11">
            <v>49314240</v>
          </cell>
          <cell r="BK11">
            <v>50958050</v>
          </cell>
          <cell r="BL11">
            <v>49314240</v>
          </cell>
          <cell r="BM11">
            <v>50958050</v>
          </cell>
          <cell r="BN11">
            <v>50832090</v>
          </cell>
          <cell r="BO11">
            <v>45912850</v>
          </cell>
          <cell r="BP11">
            <v>50832090</v>
          </cell>
          <cell r="BQ11">
            <v>49192340</v>
          </cell>
          <cell r="BR11">
            <v>50832090</v>
          </cell>
          <cell r="BS11">
            <v>49192340</v>
          </cell>
          <cell r="BT11">
            <v>50832090</v>
          </cell>
          <cell r="BU11">
            <v>50832090</v>
          </cell>
          <cell r="BV11">
            <v>49192340</v>
          </cell>
          <cell r="BW11">
            <v>50832090</v>
          </cell>
          <cell r="BX11">
            <v>49192340</v>
          </cell>
          <cell r="BY11">
            <v>50832090</v>
          </cell>
          <cell r="BZ11">
            <v>50832090</v>
          </cell>
          <cell r="CA11">
            <v>45912850</v>
          </cell>
          <cell r="CB11">
            <v>50832090</v>
          </cell>
          <cell r="CC11">
            <v>49192340</v>
          </cell>
          <cell r="CD11">
            <v>50832090</v>
          </cell>
          <cell r="CE11">
            <v>49192340</v>
          </cell>
          <cell r="CF11">
            <v>50832090</v>
          </cell>
          <cell r="CG11">
            <v>50832090</v>
          </cell>
          <cell r="CH11">
            <v>49192340</v>
          </cell>
          <cell r="CI11">
            <v>50832090</v>
          </cell>
          <cell r="CJ11">
            <v>49192340</v>
          </cell>
          <cell r="CK11">
            <v>50832090</v>
          </cell>
          <cell r="CL11">
            <v>50832090</v>
          </cell>
          <cell r="CM11">
            <v>45912850</v>
          </cell>
          <cell r="CN11">
            <v>50832090</v>
          </cell>
          <cell r="CO11">
            <v>49192340</v>
          </cell>
          <cell r="CP11">
            <v>50832090</v>
          </cell>
          <cell r="CQ11">
            <v>49192340</v>
          </cell>
          <cell r="CR11">
            <v>50832090</v>
          </cell>
          <cell r="CS11">
            <v>50832090</v>
          </cell>
          <cell r="CT11">
            <v>49192340</v>
          </cell>
          <cell r="CU11">
            <v>50832090</v>
          </cell>
          <cell r="CV11">
            <v>49192340</v>
          </cell>
          <cell r="CW11">
            <v>50832090</v>
          </cell>
        </row>
        <row r="12">
          <cell r="AD12">
            <v>216287590</v>
          </cell>
          <cell r="AE12">
            <v>210465970</v>
          </cell>
          <cell r="AF12">
            <v>166285260</v>
          </cell>
          <cell r="AG12">
            <v>121737400</v>
          </cell>
          <cell r="AH12">
            <v>218790060</v>
          </cell>
          <cell r="AI12">
            <v>228977530</v>
          </cell>
          <cell r="AJ12">
            <v>239413330</v>
          </cell>
          <cell r="AK12">
            <v>255793880</v>
          </cell>
          <cell r="AL12">
            <v>214011870</v>
          </cell>
          <cell r="AM12">
            <v>223656770</v>
          </cell>
          <cell r="AN12">
            <v>204056940</v>
          </cell>
          <cell r="AO12">
            <v>198678690</v>
          </cell>
          <cell r="AP12">
            <v>195555340</v>
          </cell>
          <cell r="AQ12">
            <v>201786760</v>
          </cell>
          <cell r="AR12">
            <v>150233650</v>
          </cell>
          <cell r="AS12">
            <v>114340160</v>
          </cell>
          <cell r="AT12">
            <v>142196760</v>
          </cell>
          <cell r="AU12">
            <v>207834680</v>
          </cell>
          <cell r="AV12">
            <v>224756780</v>
          </cell>
          <cell r="AW12">
            <v>239840080</v>
          </cell>
          <cell r="AX12">
            <v>199778430</v>
          </cell>
          <cell r="AY12">
            <v>208112850</v>
          </cell>
          <cell r="AZ12">
            <v>194336050</v>
          </cell>
          <cell r="BA12">
            <v>186608560</v>
          </cell>
          <cell r="BB12">
            <v>188807780</v>
          </cell>
          <cell r="BC12">
            <v>193669450</v>
          </cell>
          <cell r="BD12">
            <v>147938450</v>
          </cell>
          <cell r="BE12">
            <v>116040680</v>
          </cell>
          <cell r="BF12">
            <v>208699710</v>
          </cell>
          <cell r="BG12">
            <v>198071360</v>
          </cell>
          <cell r="BH12">
            <v>218100570</v>
          </cell>
          <cell r="BI12">
            <v>231383670</v>
          </cell>
          <cell r="BJ12">
            <v>195726270</v>
          </cell>
          <cell r="BK12">
            <v>197210670</v>
          </cell>
          <cell r="BL12">
            <v>185398120</v>
          </cell>
          <cell r="BM12">
            <v>180589330</v>
          </cell>
          <cell r="BN12">
            <v>194445590</v>
          </cell>
          <cell r="BO12">
            <v>191299530</v>
          </cell>
          <cell r="BP12">
            <v>139427150</v>
          </cell>
          <cell r="BQ12">
            <v>90839370</v>
          </cell>
          <cell r="BR12">
            <v>215687770</v>
          </cell>
          <cell r="BS12">
            <v>203666550</v>
          </cell>
          <cell r="BT12">
            <v>224556990</v>
          </cell>
          <cell r="BU12">
            <v>237076420</v>
          </cell>
          <cell r="BV12">
            <v>200771520</v>
          </cell>
          <cell r="BW12">
            <v>200971240</v>
          </cell>
          <cell r="BX12">
            <v>187974370</v>
          </cell>
          <cell r="BY12">
            <v>183528530</v>
          </cell>
          <cell r="BZ12">
            <v>194445590</v>
          </cell>
          <cell r="CA12">
            <v>191299530</v>
          </cell>
          <cell r="CB12">
            <v>139427150</v>
          </cell>
          <cell r="CC12">
            <v>90839370</v>
          </cell>
          <cell r="CD12">
            <v>215687770</v>
          </cell>
          <cell r="CE12">
            <v>203666550</v>
          </cell>
          <cell r="CF12">
            <v>224556990</v>
          </cell>
          <cell r="CG12">
            <v>237076420</v>
          </cell>
          <cell r="CH12">
            <v>200771520</v>
          </cell>
          <cell r="CI12">
            <v>200971240</v>
          </cell>
          <cell r="CJ12">
            <v>187974370</v>
          </cell>
          <cell r="CK12">
            <v>183528530</v>
          </cell>
          <cell r="CL12">
            <v>194445590</v>
          </cell>
          <cell r="CM12">
            <v>191299530</v>
          </cell>
          <cell r="CN12">
            <v>139427150</v>
          </cell>
          <cell r="CO12">
            <v>90839370</v>
          </cell>
          <cell r="CP12">
            <v>215687770</v>
          </cell>
          <cell r="CQ12">
            <v>203666550</v>
          </cell>
          <cell r="CR12">
            <v>224556990</v>
          </cell>
          <cell r="CS12">
            <v>237076420</v>
          </cell>
          <cell r="CT12">
            <v>200771520</v>
          </cell>
          <cell r="CU12">
            <v>200971240</v>
          </cell>
          <cell r="CV12">
            <v>187974370</v>
          </cell>
          <cell r="CW12">
            <v>183528530</v>
          </cell>
        </row>
        <row r="16">
          <cell r="AD16">
            <v>4844720</v>
          </cell>
          <cell r="AE16">
            <v>4844720</v>
          </cell>
          <cell r="AF16">
            <v>4844720</v>
          </cell>
          <cell r="AG16">
            <v>4844720</v>
          </cell>
          <cell r="AH16">
            <v>4844720</v>
          </cell>
          <cell r="AI16">
            <v>4844720</v>
          </cell>
          <cell r="AJ16">
            <v>4844720</v>
          </cell>
          <cell r="AK16">
            <v>4844720</v>
          </cell>
          <cell r="AL16">
            <v>4844720</v>
          </cell>
          <cell r="AM16">
            <v>4844720</v>
          </cell>
          <cell r="AN16">
            <v>4844720</v>
          </cell>
          <cell r="AO16">
            <v>4844720</v>
          </cell>
          <cell r="AP16">
            <v>4844720</v>
          </cell>
          <cell r="AQ16">
            <v>4844720</v>
          </cell>
          <cell r="AR16">
            <v>4844720</v>
          </cell>
          <cell r="AS16">
            <v>4844720</v>
          </cell>
          <cell r="AT16">
            <v>4844720</v>
          </cell>
          <cell r="AU16">
            <v>4844720</v>
          </cell>
          <cell r="AV16">
            <v>4844720</v>
          </cell>
          <cell r="AW16">
            <v>4844720</v>
          </cell>
          <cell r="AX16">
            <v>4844720</v>
          </cell>
          <cell r="AY16">
            <v>4844720</v>
          </cell>
          <cell r="AZ16">
            <v>4844720</v>
          </cell>
          <cell r="BA16">
            <v>4844720</v>
          </cell>
          <cell r="BB16">
            <v>4844720</v>
          </cell>
          <cell r="BC16">
            <v>4844720</v>
          </cell>
          <cell r="BD16">
            <v>4844720</v>
          </cell>
          <cell r="BE16">
            <v>4844720</v>
          </cell>
          <cell r="BF16">
            <v>4844720</v>
          </cell>
          <cell r="BG16">
            <v>4844720</v>
          </cell>
          <cell r="BH16">
            <v>4844720</v>
          </cell>
          <cell r="BI16">
            <v>4844720</v>
          </cell>
          <cell r="BJ16">
            <v>4844720</v>
          </cell>
          <cell r="BK16">
            <v>4844720</v>
          </cell>
          <cell r="BL16">
            <v>4844720</v>
          </cell>
          <cell r="BM16">
            <v>4844720</v>
          </cell>
          <cell r="BN16">
            <v>4343542.07</v>
          </cell>
          <cell r="BO16">
            <v>4343542.07</v>
          </cell>
          <cell r="BP16">
            <v>4343542.07</v>
          </cell>
          <cell r="BQ16">
            <v>4343542.07</v>
          </cell>
          <cell r="BR16">
            <v>4343542.07</v>
          </cell>
          <cell r="BS16">
            <v>4343542.07</v>
          </cell>
          <cell r="BT16">
            <v>4343542.07</v>
          </cell>
          <cell r="BU16">
            <v>4343542.07</v>
          </cell>
          <cell r="BV16">
            <v>4343542.07</v>
          </cell>
          <cell r="BW16">
            <v>4343542.07</v>
          </cell>
          <cell r="BX16">
            <v>4343542.07</v>
          </cell>
          <cell r="BY16">
            <v>4343542.07</v>
          </cell>
          <cell r="BZ16">
            <v>4343542.07</v>
          </cell>
          <cell r="CA16">
            <v>4343542.07</v>
          </cell>
          <cell r="CB16">
            <v>4343542.07</v>
          </cell>
          <cell r="CC16">
            <v>4343542.07</v>
          </cell>
          <cell r="CD16">
            <v>4343542.07</v>
          </cell>
          <cell r="CE16">
            <v>4343542.07</v>
          </cell>
          <cell r="CF16">
            <v>4343542.07</v>
          </cell>
          <cell r="CG16">
            <v>4343542.07</v>
          </cell>
          <cell r="CH16">
            <v>4343542.07</v>
          </cell>
          <cell r="CI16">
            <v>4343542.07</v>
          </cell>
          <cell r="CJ16">
            <v>4343542.07</v>
          </cell>
          <cell r="CK16">
            <v>4343542.07</v>
          </cell>
          <cell r="CL16">
            <v>4343542.07</v>
          </cell>
          <cell r="CM16">
            <v>4343542.07</v>
          </cell>
          <cell r="CN16">
            <v>4343542.07</v>
          </cell>
          <cell r="CO16">
            <v>4343542.07</v>
          </cell>
          <cell r="CP16">
            <v>4343542.07</v>
          </cell>
          <cell r="CQ16">
            <v>4343542.07</v>
          </cell>
          <cell r="CR16">
            <v>4343542.07</v>
          </cell>
          <cell r="CS16">
            <v>4343542.07</v>
          </cell>
          <cell r="CT16">
            <v>4343542.07</v>
          </cell>
          <cell r="CU16">
            <v>4343542.07</v>
          </cell>
          <cell r="CV16">
            <v>4343542.07</v>
          </cell>
          <cell r="CW16">
            <v>4343542.07</v>
          </cell>
        </row>
        <row r="17">
          <cell r="AD17">
            <v>6282439</v>
          </cell>
          <cell r="AE17">
            <v>6282439</v>
          </cell>
          <cell r="AF17">
            <v>6282439</v>
          </cell>
          <cell r="AG17">
            <v>6282439</v>
          </cell>
          <cell r="AH17">
            <v>6282439</v>
          </cell>
          <cell r="AI17">
            <v>6282439</v>
          </cell>
          <cell r="AJ17">
            <v>6282439</v>
          </cell>
          <cell r="AK17">
            <v>6282439</v>
          </cell>
          <cell r="AL17">
            <v>6282439</v>
          </cell>
          <cell r="AM17">
            <v>6282439</v>
          </cell>
          <cell r="AN17">
            <v>6282439</v>
          </cell>
          <cell r="AO17">
            <v>6282439</v>
          </cell>
          <cell r="AP17">
            <v>5904014</v>
          </cell>
          <cell r="AQ17">
            <v>5904014</v>
          </cell>
          <cell r="AR17">
            <v>5904014</v>
          </cell>
          <cell r="AS17">
            <v>5904014</v>
          </cell>
          <cell r="AT17">
            <v>5904014</v>
          </cell>
          <cell r="AU17">
            <v>5904014</v>
          </cell>
          <cell r="AV17">
            <v>5904014</v>
          </cell>
          <cell r="AW17">
            <v>5904014</v>
          </cell>
          <cell r="AX17">
            <v>5904014</v>
          </cell>
          <cell r="AY17">
            <v>5904014</v>
          </cell>
          <cell r="AZ17">
            <v>5904014</v>
          </cell>
          <cell r="BA17">
            <v>5904014</v>
          </cell>
          <cell r="BB17">
            <v>8460692</v>
          </cell>
          <cell r="BC17">
            <v>8460692</v>
          </cell>
          <cell r="BD17">
            <v>8460692</v>
          </cell>
          <cell r="BE17">
            <v>8460692</v>
          </cell>
          <cell r="BF17">
            <v>8460692</v>
          </cell>
          <cell r="BG17">
            <v>8460692</v>
          </cell>
          <cell r="BH17">
            <v>8460692</v>
          </cell>
          <cell r="BI17">
            <v>8460692</v>
          </cell>
          <cell r="BJ17">
            <v>8460692</v>
          </cell>
          <cell r="BK17">
            <v>8460692</v>
          </cell>
          <cell r="BL17">
            <v>8460692</v>
          </cell>
          <cell r="BM17">
            <v>8460692</v>
          </cell>
          <cell r="BN17">
            <v>8724843</v>
          </cell>
          <cell r="BO17">
            <v>8724843</v>
          </cell>
          <cell r="BP17">
            <v>8724843</v>
          </cell>
          <cell r="BQ17">
            <v>8724843</v>
          </cell>
          <cell r="BR17">
            <v>8724843</v>
          </cell>
          <cell r="BS17">
            <v>8724843</v>
          </cell>
          <cell r="BT17">
            <v>8724843</v>
          </cell>
          <cell r="BU17">
            <v>8724843</v>
          </cell>
          <cell r="BV17">
            <v>8724843</v>
          </cell>
          <cell r="BW17">
            <v>8724843</v>
          </cell>
          <cell r="BX17">
            <v>8724843</v>
          </cell>
          <cell r="BY17">
            <v>8724843</v>
          </cell>
          <cell r="BZ17">
            <v>8724843</v>
          </cell>
          <cell r="CA17">
            <v>8724843</v>
          </cell>
          <cell r="CB17">
            <v>8724843</v>
          </cell>
          <cell r="CC17">
            <v>8724843</v>
          </cell>
          <cell r="CD17">
            <v>8724843</v>
          </cell>
          <cell r="CE17">
            <v>8724843</v>
          </cell>
          <cell r="CF17">
            <v>8724843</v>
          </cell>
          <cell r="CG17">
            <v>8724843</v>
          </cell>
          <cell r="CH17">
            <v>8724843</v>
          </cell>
          <cell r="CI17">
            <v>8724843</v>
          </cell>
          <cell r="CJ17">
            <v>8724843</v>
          </cell>
          <cell r="CK17">
            <v>8724843</v>
          </cell>
          <cell r="CL17">
            <v>8724843</v>
          </cell>
          <cell r="CM17">
            <v>8724843</v>
          </cell>
          <cell r="CN17">
            <v>8724843</v>
          </cell>
          <cell r="CO17">
            <v>8724843</v>
          </cell>
          <cell r="CP17">
            <v>8724843</v>
          </cell>
          <cell r="CQ17">
            <v>8724843</v>
          </cell>
          <cell r="CR17">
            <v>8724843</v>
          </cell>
          <cell r="CS17">
            <v>8724843</v>
          </cell>
          <cell r="CT17">
            <v>8724843</v>
          </cell>
          <cell r="CU17">
            <v>8724843</v>
          </cell>
          <cell r="CV17">
            <v>8724843</v>
          </cell>
          <cell r="CW17">
            <v>8724843</v>
          </cell>
        </row>
        <row r="18">
          <cell r="AD18">
            <v>1209323.3600000001</v>
          </cell>
          <cell r="AE18">
            <v>1092292.06</v>
          </cell>
          <cell r="AF18">
            <v>0</v>
          </cell>
          <cell r="AG18">
            <v>0</v>
          </cell>
          <cell r="AH18">
            <v>0</v>
          </cell>
          <cell r="AI18">
            <v>1170312.93</v>
          </cell>
          <cell r="AJ18">
            <v>1209323.3600000001</v>
          </cell>
          <cell r="AK18">
            <v>1209323.3600000001</v>
          </cell>
          <cell r="AL18">
            <v>1170312.93</v>
          </cell>
          <cell r="AM18">
            <v>0</v>
          </cell>
          <cell r="AN18">
            <v>0</v>
          </cell>
          <cell r="AO18">
            <v>1209323.3600000001</v>
          </cell>
          <cell r="AP18">
            <v>1206348.83</v>
          </cell>
          <cell r="AQ18">
            <v>1089605.3899999999</v>
          </cell>
          <cell r="AR18">
            <v>0</v>
          </cell>
          <cell r="AS18">
            <v>0</v>
          </cell>
          <cell r="AT18">
            <v>0</v>
          </cell>
          <cell r="AU18">
            <v>1167434.3500000001</v>
          </cell>
          <cell r="AV18">
            <v>1206348.83</v>
          </cell>
          <cell r="AW18">
            <v>1206348.83</v>
          </cell>
          <cell r="AX18">
            <v>1167434.3500000001</v>
          </cell>
          <cell r="AY18">
            <v>0</v>
          </cell>
          <cell r="AZ18">
            <v>0</v>
          </cell>
          <cell r="BA18">
            <v>1206348.83</v>
          </cell>
          <cell r="BB18">
            <v>1203374.3</v>
          </cell>
          <cell r="BC18">
            <v>1086918.73</v>
          </cell>
          <cell r="BD18">
            <v>0</v>
          </cell>
          <cell r="BE18">
            <v>0</v>
          </cell>
          <cell r="BF18">
            <v>0</v>
          </cell>
          <cell r="BG18">
            <v>1164555.78</v>
          </cell>
          <cell r="BH18">
            <v>1203374.3</v>
          </cell>
          <cell r="BI18">
            <v>1203374.3</v>
          </cell>
          <cell r="BJ18">
            <v>1164555.78</v>
          </cell>
          <cell r="BK18">
            <v>0</v>
          </cell>
          <cell r="BL18">
            <v>0</v>
          </cell>
          <cell r="BM18">
            <v>1203374.3</v>
          </cell>
          <cell r="BN18">
            <v>1200399.78</v>
          </cell>
          <cell r="BO18">
            <v>1084232.06</v>
          </cell>
          <cell r="BP18">
            <v>0</v>
          </cell>
          <cell r="BQ18">
            <v>0</v>
          </cell>
          <cell r="BR18">
            <v>0</v>
          </cell>
          <cell r="BS18">
            <v>1161677.2</v>
          </cell>
          <cell r="BT18">
            <v>1200399.78</v>
          </cell>
          <cell r="BU18">
            <v>1200399.78</v>
          </cell>
          <cell r="BV18">
            <v>1161677.2</v>
          </cell>
          <cell r="BW18">
            <v>0</v>
          </cell>
          <cell r="BX18">
            <v>0</v>
          </cell>
          <cell r="BY18">
            <v>1200399.78</v>
          </cell>
          <cell r="BZ18">
            <v>1200399.78</v>
          </cell>
          <cell r="CA18">
            <v>1084232.06</v>
          </cell>
          <cell r="CB18">
            <v>0</v>
          </cell>
          <cell r="CC18">
            <v>0</v>
          </cell>
          <cell r="CD18">
            <v>0</v>
          </cell>
          <cell r="CE18">
            <v>1161677.2</v>
          </cell>
          <cell r="CF18">
            <v>1200399.78</v>
          </cell>
          <cell r="CG18">
            <v>1200399.78</v>
          </cell>
          <cell r="CH18">
            <v>1161677.2</v>
          </cell>
          <cell r="CI18">
            <v>0</v>
          </cell>
          <cell r="CJ18">
            <v>0</v>
          </cell>
          <cell r="CK18">
            <v>1200399.78</v>
          </cell>
          <cell r="CL18">
            <v>1200399.78</v>
          </cell>
          <cell r="CM18">
            <v>1084232.06</v>
          </cell>
          <cell r="CN18">
            <v>0</v>
          </cell>
          <cell r="CO18">
            <v>0</v>
          </cell>
          <cell r="CP18">
            <v>0</v>
          </cell>
          <cell r="CQ18">
            <v>1161677.2</v>
          </cell>
          <cell r="CR18">
            <v>1200399.78</v>
          </cell>
          <cell r="CS18">
            <v>1200399.78</v>
          </cell>
          <cell r="CT18">
            <v>1161677.2</v>
          </cell>
          <cell r="CU18">
            <v>0</v>
          </cell>
          <cell r="CV18">
            <v>0</v>
          </cell>
          <cell r="CW18">
            <v>1200399.78</v>
          </cell>
        </row>
        <row r="19">
          <cell r="AD19">
            <v>12336482.359999999</v>
          </cell>
          <cell r="AE19">
            <v>12219451.060000001</v>
          </cell>
          <cell r="AF19">
            <v>11127159</v>
          </cell>
          <cell r="AG19">
            <v>11127159</v>
          </cell>
          <cell r="AH19">
            <v>11127159</v>
          </cell>
          <cell r="AI19">
            <v>12297471.93</v>
          </cell>
          <cell r="AJ19">
            <v>12336482.359999999</v>
          </cell>
          <cell r="AK19">
            <v>12336482.359999999</v>
          </cell>
          <cell r="AL19">
            <v>12297471.93</v>
          </cell>
          <cell r="AM19">
            <v>11127159</v>
          </cell>
          <cell r="AN19">
            <v>11127159</v>
          </cell>
          <cell r="AO19">
            <v>12336482.359999999</v>
          </cell>
          <cell r="AP19">
            <v>11955082.83</v>
          </cell>
          <cell r="AQ19">
            <v>11838339.390000001</v>
          </cell>
          <cell r="AR19">
            <v>10748734</v>
          </cell>
          <cell r="AS19">
            <v>10748734</v>
          </cell>
          <cell r="AT19">
            <v>10748734</v>
          </cell>
          <cell r="AU19">
            <v>11916168.35</v>
          </cell>
          <cell r="AV19">
            <v>11955082.83</v>
          </cell>
          <cell r="AW19">
            <v>11955082.83</v>
          </cell>
          <cell r="AX19">
            <v>11916168.35</v>
          </cell>
          <cell r="AY19">
            <v>10748734</v>
          </cell>
          <cell r="AZ19">
            <v>10748734</v>
          </cell>
          <cell r="BA19">
            <v>11955082.83</v>
          </cell>
          <cell r="BB19">
            <v>14508786.300000001</v>
          </cell>
          <cell r="BC19">
            <v>14392330.73</v>
          </cell>
          <cell r="BD19">
            <v>13305412</v>
          </cell>
          <cell r="BE19">
            <v>13305412</v>
          </cell>
          <cell r="BF19">
            <v>13305412</v>
          </cell>
          <cell r="BG19">
            <v>14469967.779999999</v>
          </cell>
          <cell r="BH19">
            <v>14508786.300000001</v>
          </cell>
          <cell r="BI19">
            <v>14508786.300000001</v>
          </cell>
          <cell r="BJ19">
            <v>14469967.779999999</v>
          </cell>
          <cell r="BK19">
            <v>13305412</v>
          </cell>
          <cell r="BL19">
            <v>13305412</v>
          </cell>
          <cell r="BM19">
            <v>14508786.300000001</v>
          </cell>
          <cell r="BN19">
            <v>14268784.85</v>
          </cell>
          <cell r="BO19">
            <v>14152617.130000001</v>
          </cell>
          <cell r="BP19">
            <v>13068385.07</v>
          </cell>
          <cell r="BQ19">
            <v>13068385.07</v>
          </cell>
          <cell r="BR19">
            <v>13068385.07</v>
          </cell>
          <cell r="BS19">
            <v>14230062.27</v>
          </cell>
          <cell r="BT19">
            <v>14268784.85</v>
          </cell>
          <cell r="BU19">
            <v>14268784.85</v>
          </cell>
          <cell r="BV19">
            <v>14230062.27</v>
          </cell>
          <cell r="BW19">
            <v>13068385.07</v>
          </cell>
          <cell r="BX19">
            <v>13068385.07</v>
          </cell>
          <cell r="BY19">
            <v>14268784.85</v>
          </cell>
          <cell r="BZ19">
            <v>14268784.85</v>
          </cell>
          <cell r="CA19">
            <v>14152617.130000001</v>
          </cell>
          <cell r="CB19">
            <v>13068385.07</v>
          </cell>
          <cell r="CC19">
            <v>13068385.07</v>
          </cell>
          <cell r="CD19">
            <v>13068385.07</v>
          </cell>
          <cell r="CE19">
            <v>14230062.27</v>
          </cell>
          <cell r="CF19">
            <v>14268784.85</v>
          </cell>
          <cell r="CG19">
            <v>14268784.85</v>
          </cell>
          <cell r="CH19">
            <v>14230062.27</v>
          </cell>
          <cell r="CI19">
            <v>13068385.07</v>
          </cell>
          <cell r="CJ19">
            <v>13068385.07</v>
          </cell>
          <cell r="CK19">
            <v>14268784.85</v>
          </cell>
          <cell r="CL19">
            <v>14268784.85</v>
          </cell>
          <cell r="CM19">
            <v>14152617.130000001</v>
          </cell>
          <cell r="CN19">
            <v>13068385.07</v>
          </cell>
          <cell r="CO19">
            <v>13068385.07</v>
          </cell>
          <cell r="CP19">
            <v>13068385.07</v>
          </cell>
          <cell r="CQ19">
            <v>14230062.27</v>
          </cell>
          <cell r="CR19">
            <v>14268784.85</v>
          </cell>
          <cell r="CS19">
            <v>14268784.85</v>
          </cell>
          <cell r="CT19">
            <v>14230062.27</v>
          </cell>
          <cell r="CU19">
            <v>13068385.07</v>
          </cell>
          <cell r="CV19">
            <v>13068385.07</v>
          </cell>
          <cell r="CW19">
            <v>14268784.85</v>
          </cell>
        </row>
        <row r="22">
          <cell r="AD22">
            <v>1996407.83</v>
          </cell>
          <cell r="AE22">
            <v>1785114.07</v>
          </cell>
          <cell r="AF22">
            <v>659915.98</v>
          </cell>
          <cell r="AG22">
            <v>1833003.5</v>
          </cell>
          <cell r="AH22">
            <v>1749563.19</v>
          </cell>
          <cell r="AI22">
            <v>2389501.98</v>
          </cell>
          <cell r="AJ22">
            <v>2730814.95</v>
          </cell>
          <cell r="AK22">
            <v>2868981.24</v>
          </cell>
          <cell r="AL22">
            <v>1881040.74</v>
          </cell>
          <cell r="AM22">
            <v>2173062.89</v>
          </cell>
          <cell r="AN22">
            <v>1861453.06</v>
          </cell>
          <cell r="AO22">
            <v>1736430.94</v>
          </cell>
          <cell r="AP22">
            <v>1977085.47</v>
          </cell>
          <cell r="AQ22">
            <v>1729544.59</v>
          </cell>
          <cell r="AR22">
            <v>638289.81000000006</v>
          </cell>
          <cell r="AS22">
            <v>1808156.87</v>
          </cell>
          <cell r="AT22">
            <v>1751665.99</v>
          </cell>
          <cell r="AU22">
            <v>2258904.87</v>
          </cell>
          <cell r="AV22">
            <v>2486716.17</v>
          </cell>
          <cell r="AW22">
            <v>2834349.97</v>
          </cell>
          <cell r="AX22">
            <v>1877824.06</v>
          </cell>
          <cell r="AY22">
            <v>2170886.38</v>
          </cell>
          <cell r="AZ22">
            <v>1868083.37</v>
          </cell>
          <cell r="BA22">
            <v>1700499.75</v>
          </cell>
          <cell r="BB22">
            <v>1950978.77</v>
          </cell>
          <cell r="BC22">
            <v>1732932.55</v>
          </cell>
          <cell r="BD22">
            <v>649219.5</v>
          </cell>
          <cell r="BE22">
            <v>1828059</v>
          </cell>
          <cell r="BF22">
            <v>1766911.26</v>
          </cell>
          <cell r="BG22">
            <v>2146177.21</v>
          </cell>
          <cell r="BH22">
            <v>2499046.2799999998</v>
          </cell>
          <cell r="BI22">
            <v>2841715.04</v>
          </cell>
          <cell r="BJ22">
            <v>1894167.32</v>
          </cell>
          <cell r="BK22">
            <v>2036814.39</v>
          </cell>
          <cell r="BL22">
            <v>1832491.7</v>
          </cell>
          <cell r="BM22">
            <v>1695315.41</v>
          </cell>
          <cell r="BN22">
            <v>1868091.9</v>
          </cell>
          <cell r="BO22">
            <v>1659309.3</v>
          </cell>
          <cell r="BP22">
            <v>186491.38</v>
          </cell>
          <cell r="BQ22">
            <v>945423.37</v>
          </cell>
          <cell r="BR22">
            <v>1691844.25</v>
          </cell>
          <cell r="BS22">
            <v>2040356.57</v>
          </cell>
          <cell r="BT22">
            <v>2392875.44</v>
          </cell>
          <cell r="BU22">
            <v>2720986.3</v>
          </cell>
          <cell r="BV22">
            <v>1813694.06</v>
          </cell>
          <cell r="BW22">
            <v>1950280.9</v>
          </cell>
          <cell r="BX22">
            <v>1754638.62</v>
          </cell>
          <cell r="BY22">
            <v>1623290.03</v>
          </cell>
          <cell r="BZ22">
            <v>1868091.9</v>
          </cell>
          <cell r="CA22">
            <v>1659309.3</v>
          </cell>
          <cell r="CB22">
            <v>186491.38</v>
          </cell>
          <cell r="CC22">
            <v>945423.37</v>
          </cell>
          <cell r="CD22">
            <v>1691844.25</v>
          </cell>
          <cell r="CE22">
            <v>2040356.57</v>
          </cell>
          <cell r="CF22">
            <v>2392875.44</v>
          </cell>
          <cell r="CG22">
            <v>2720986.3</v>
          </cell>
          <cell r="CH22">
            <v>1813694.06</v>
          </cell>
          <cell r="CI22">
            <v>1950280.9</v>
          </cell>
          <cell r="CJ22">
            <v>1754638.62</v>
          </cell>
          <cell r="CK22">
            <v>1623290.03</v>
          </cell>
          <cell r="CL22">
            <v>1868091.9</v>
          </cell>
          <cell r="CM22">
            <v>1659309.3</v>
          </cell>
          <cell r="CN22">
            <v>186491.38</v>
          </cell>
          <cell r="CO22">
            <v>945423.37</v>
          </cell>
          <cell r="CP22">
            <v>1691844.25</v>
          </cell>
          <cell r="CQ22">
            <v>2040356.57</v>
          </cell>
          <cell r="CR22">
            <v>2392875.44</v>
          </cell>
          <cell r="CS22">
            <v>2720986.3</v>
          </cell>
          <cell r="CT22">
            <v>1813694.06</v>
          </cell>
          <cell r="CU22">
            <v>1950280.9</v>
          </cell>
          <cell r="CV22">
            <v>1754638.62</v>
          </cell>
          <cell r="CW22">
            <v>1623290.03</v>
          </cell>
        </row>
        <row r="24">
          <cell r="AD24">
            <v>2096467.49</v>
          </cell>
          <cell r="AE24">
            <v>2154066.92</v>
          </cell>
          <cell r="AF24">
            <v>1919963.81</v>
          </cell>
          <cell r="AG24">
            <v>356693.65</v>
          </cell>
          <cell r="AH24">
            <v>2270115.5</v>
          </cell>
          <cell r="AI24">
            <v>2142400.8199999998</v>
          </cell>
          <cell r="AJ24">
            <v>2152845.15</v>
          </cell>
          <cell r="AK24">
            <v>2360865.83</v>
          </cell>
          <cell r="AL24">
            <v>2164156.09</v>
          </cell>
          <cell r="AM24">
            <v>2175130.23</v>
          </cell>
          <cell r="AN24">
            <v>2015548.94</v>
          </cell>
          <cell r="AO24">
            <v>1969528.9</v>
          </cell>
          <cell r="AP24">
            <v>1837078.93</v>
          </cell>
          <cell r="AQ24">
            <v>2123313.13</v>
          </cell>
          <cell r="AR24">
            <v>1726197.53</v>
          </cell>
          <cell r="AS24">
            <v>257906.54</v>
          </cell>
          <cell r="AT24">
            <v>818098.55</v>
          </cell>
          <cell r="AU24">
            <v>1936857.7</v>
          </cell>
          <cell r="AV24">
            <v>2098636.2400000002</v>
          </cell>
          <cell r="AW24">
            <v>2185356.11</v>
          </cell>
          <cell r="AX24">
            <v>1989835.59</v>
          </cell>
          <cell r="AY24">
            <v>1968616.22</v>
          </cell>
          <cell r="AZ24">
            <v>1899945.94</v>
          </cell>
          <cell r="BA24">
            <v>1832196.89</v>
          </cell>
          <cell r="BB24">
            <v>1771600.37</v>
          </cell>
          <cell r="BC24">
            <v>2026992.13</v>
          </cell>
          <cell r="BD24">
            <v>1711914.88</v>
          </cell>
          <cell r="BE24">
            <v>301373.59000000003</v>
          </cell>
          <cell r="BF24">
            <v>2219669.96</v>
          </cell>
          <cell r="BG24">
            <v>1855354.93</v>
          </cell>
          <cell r="BH24">
            <v>2011890.36</v>
          </cell>
          <cell r="BI24">
            <v>2072550.52</v>
          </cell>
          <cell r="BJ24">
            <v>1942905.13</v>
          </cell>
          <cell r="BK24">
            <v>1877153.66</v>
          </cell>
          <cell r="BL24">
            <v>1790681.29</v>
          </cell>
          <cell r="BM24">
            <v>1756463.99</v>
          </cell>
          <cell r="BN24">
            <v>2028496.94</v>
          </cell>
          <cell r="BO24">
            <v>2134782.67</v>
          </cell>
          <cell r="BP24">
            <v>1896231.92</v>
          </cell>
          <cell r="BQ24">
            <v>330260.49</v>
          </cell>
          <cell r="BR24">
            <v>2510350.61</v>
          </cell>
          <cell r="BS24">
            <v>2126250.5</v>
          </cell>
          <cell r="BT24">
            <v>2307576.79</v>
          </cell>
          <cell r="BU24">
            <v>2366171.0499999998</v>
          </cell>
          <cell r="BV24">
            <v>2191494.23</v>
          </cell>
          <cell r="BW24">
            <v>2105459.5099999998</v>
          </cell>
          <cell r="BX24">
            <v>1987204.34</v>
          </cell>
          <cell r="BY24">
            <v>1955813.72</v>
          </cell>
          <cell r="BZ24">
            <v>2028496.94</v>
          </cell>
          <cell r="CA24">
            <v>2134782.67</v>
          </cell>
          <cell r="CB24">
            <v>1896231.92</v>
          </cell>
          <cell r="CC24">
            <v>330260.49</v>
          </cell>
          <cell r="CD24">
            <v>2510350.61</v>
          </cell>
          <cell r="CE24">
            <v>2126250.5</v>
          </cell>
          <cell r="CF24">
            <v>2307576.79</v>
          </cell>
          <cell r="CG24">
            <v>2366171.0499999998</v>
          </cell>
          <cell r="CH24">
            <v>2191494.23</v>
          </cell>
          <cell r="CI24">
            <v>2105459.5099999998</v>
          </cell>
          <cell r="CJ24">
            <v>1987204.34</v>
          </cell>
          <cell r="CK24">
            <v>1955813.72</v>
          </cell>
          <cell r="CL24">
            <v>2028496.94</v>
          </cell>
          <cell r="CM24">
            <v>2134782.67</v>
          </cell>
          <cell r="CN24">
            <v>1896231.92</v>
          </cell>
          <cell r="CO24">
            <v>330260.49</v>
          </cell>
          <cell r="CP24">
            <v>2510350.61</v>
          </cell>
          <cell r="CQ24">
            <v>2126250.5</v>
          </cell>
          <cell r="CR24">
            <v>2307576.79</v>
          </cell>
          <cell r="CS24">
            <v>2366171.0499999998</v>
          </cell>
          <cell r="CT24">
            <v>2191494.23</v>
          </cell>
          <cell r="CU24">
            <v>2105459.5099999998</v>
          </cell>
          <cell r="CV24">
            <v>1987204.34</v>
          </cell>
          <cell r="CW24">
            <v>1955813.72</v>
          </cell>
        </row>
        <row r="26">
          <cell r="AD26">
            <v>2243275.46</v>
          </cell>
          <cell r="AE26">
            <v>2026184.28</v>
          </cell>
          <cell r="AF26">
            <v>2243275.46</v>
          </cell>
          <cell r="AG26">
            <v>2170911.73</v>
          </cell>
          <cell r="AH26">
            <v>2243275.46</v>
          </cell>
          <cell r="AI26">
            <v>2170911.73</v>
          </cell>
          <cell r="AJ26">
            <v>2243275.46</v>
          </cell>
          <cell r="AK26">
            <v>2243275.46</v>
          </cell>
          <cell r="AL26">
            <v>2170911.73</v>
          </cell>
          <cell r="AM26">
            <v>2243275.46</v>
          </cell>
          <cell r="AN26">
            <v>2170911.73</v>
          </cell>
          <cell r="AO26">
            <v>2243275.46</v>
          </cell>
          <cell r="AP26">
            <v>2274546.59</v>
          </cell>
          <cell r="AQ26">
            <v>2054429.18</v>
          </cell>
          <cell r="AR26">
            <v>2274546.59</v>
          </cell>
          <cell r="AS26">
            <v>2201174.12</v>
          </cell>
          <cell r="AT26">
            <v>2274546.59</v>
          </cell>
          <cell r="AU26">
            <v>2201174.12</v>
          </cell>
          <cell r="AV26">
            <v>2274546.59</v>
          </cell>
          <cell r="AW26">
            <v>2274546.59</v>
          </cell>
          <cell r="AX26">
            <v>2201174.12</v>
          </cell>
          <cell r="AY26">
            <v>2274546.59</v>
          </cell>
          <cell r="AZ26">
            <v>2201174.12</v>
          </cell>
          <cell r="BA26">
            <v>2274546.59</v>
          </cell>
          <cell r="BB26">
            <v>2306737.25</v>
          </cell>
          <cell r="BC26">
            <v>2083504.62</v>
          </cell>
          <cell r="BD26">
            <v>2306737.25</v>
          </cell>
          <cell r="BE26">
            <v>2232326.37</v>
          </cell>
          <cell r="BF26">
            <v>2306737.25</v>
          </cell>
          <cell r="BG26">
            <v>2232326.37</v>
          </cell>
          <cell r="BH26">
            <v>2306737.25</v>
          </cell>
          <cell r="BI26">
            <v>2306737.25</v>
          </cell>
          <cell r="BJ26">
            <v>2232326.37</v>
          </cell>
          <cell r="BK26">
            <v>2306737.25</v>
          </cell>
          <cell r="BL26">
            <v>2232326.37</v>
          </cell>
          <cell r="BM26">
            <v>2306737.25</v>
          </cell>
          <cell r="BN26">
            <v>2339872.2200000002</v>
          </cell>
          <cell r="BO26">
            <v>2113432.9700000002</v>
          </cell>
          <cell r="BP26">
            <v>2339872.2200000002</v>
          </cell>
          <cell r="BQ26">
            <v>2264392.4700000002</v>
          </cell>
          <cell r="BR26">
            <v>2339872.2200000002</v>
          </cell>
          <cell r="BS26">
            <v>2264392.4700000002</v>
          </cell>
          <cell r="BT26">
            <v>2339872.2200000002</v>
          </cell>
          <cell r="BU26">
            <v>2339872.2200000002</v>
          </cell>
          <cell r="BV26">
            <v>2264392.4700000002</v>
          </cell>
          <cell r="BW26">
            <v>2339872.2200000002</v>
          </cell>
          <cell r="BX26">
            <v>2264392.4700000002</v>
          </cell>
          <cell r="BY26">
            <v>2339872.2200000002</v>
          </cell>
          <cell r="BZ26">
            <v>2339872.2200000002</v>
          </cell>
          <cell r="CA26">
            <v>2113432.9700000002</v>
          </cell>
          <cell r="CB26">
            <v>2339872.2200000002</v>
          </cell>
          <cell r="CC26">
            <v>2264392.4700000002</v>
          </cell>
          <cell r="CD26">
            <v>2339872.2200000002</v>
          </cell>
          <cell r="CE26">
            <v>2264392.4700000002</v>
          </cell>
          <cell r="CF26">
            <v>2339872.2200000002</v>
          </cell>
          <cell r="CG26">
            <v>2339872.2200000002</v>
          </cell>
          <cell r="CH26">
            <v>2264392.4700000002</v>
          </cell>
          <cell r="CI26">
            <v>2339872.2200000002</v>
          </cell>
          <cell r="CJ26">
            <v>2264392.4700000002</v>
          </cell>
          <cell r="CK26">
            <v>2339872.2200000002</v>
          </cell>
          <cell r="CL26">
            <v>2339872.2200000002</v>
          </cell>
          <cell r="CM26">
            <v>2113432.9700000002</v>
          </cell>
          <cell r="CN26">
            <v>2339872.2200000002</v>
          </cell>
          <cell r="CO26">
            <v>2264392.4700000002</v>
          </cell>
          <cell r="CP26">
            <v>2339872.2200000002</v>
          </cell>
          <cell r="CQ26">
            <v>2264392.4700000002</v>
          </cell>
          <cell r="CR26">
            <v>2339872.2200000002</v>
          </cell>
          <cell r="CS26">
            <v>2339872.2200000002</v>
          </cell>
          <cell r="CT26">
            <v>2264392.4700000002</v>
          </cell>
          <cell r="CU26">
            <v>2339872.2200000002</v>
          </cell>
          <cell r="CV26">
            <v>2264392.4700000002</v>
          </cell>
          <cell r="CW26">
            <v>2339872.2200000002</v>
          </cell>
        </row>
        <row r="27">
          <cell r="AD27">
            <v>6336150.7800000003</v>
          </cell>
          <cell r="AE27">
            <v>5965365.2700000005</v>
          </cell>
          <cell r="AF27">
            <v>4823155.25</v>
          </cell>
          <cell r="AG27">
            <v>4360608.88</v>
          </cell>
          <cell r="AH27">
            <v>6262954.1500000004</v>
          </cell>
          <cell r="AI27">
            <v>6702814.5299999993</v>
          </cell>
          <cell r="AJ27">
            <v>7126935.5599999996</v>
          </cell>
          <cell r="AK27">
            <v>7473122.5300000003</v>
          </cell>
          <cell r="AL27">
            <v>6216108.5600000005</v>
          </cell>
          <cell r="AM27">
            <v>6591468.5800000001</v>
          </cell>
          <cell r="AN27">
            <v>6047913.7300000004</v>
          </cell>
          <cell r="AO27">
            <v>5949235.2999999998</v>
          </cell>
          <cell r="AP27">
            <v>6088710.9900000002</v>
          </cell>
          <cell r="AQ27">
            <v>5907286.8999999994</v>
          </cell>
          <cell r="AR27">
            <v>4639033.93</v>
          </cell>
          <cell r="AS27">
            <v>4267237.53</v>
          </cell>
          <cell r="AT27">
            <v>4844311.13</v>
          </cell>
          <cell r="AU27">
            <v>6396936.6900000004</v>
          </cell>
          <cell r="AV27">
            <v>6859899</v>
          </cell>
          <cell r="AW27">
            <v>7294252.6699999999</v>
          </cell>
          <cell r="AX27">
            <v>6068833.7700000005</v>
          </cell>
          <cell r="AY27">
            <v>6414049.1899999995</v>
          </cell>
          <cell r="AZ27">
            <v>5969203.4299999997</v>
          </cell>
          <cell r="BA27">
            <v>5807243.2299999995</v>
          </cell>
          <cell r="BB27">
            <v>6029316.3900000006</v>
          </cell>
          <cell r="BC27">
            <v>5843429.2999999998</v>
          </cell>
          <cell r="BD27">
            <v>4667871.63</v>
          </cell>
          <cell r="BE27">
            <v>4361758.96</v>
          </cell>
          <cell r="BF27">
            <v>6293318.4699999997</v>
          </cell>
          <cell r="BG27">
            <v>6233858.5099999998</v>
          </cell>
          <cell r="BH27">
            <v>6817673.8899999997</v>
          </cell>
          <cell r="BI27">
            <v>7221002.8100000005</v>
          </cell>
          <cell r="BJ27">
            <v>6069398.8200000003</v>
          </cell>
          <cell r="BK27">
            <v>6220705.2999999998</v>
          </cell>
          <cell r="BL27">
            <v>5855499.3600000003</v>
          </cell>
          <cell r="BM27">
            <v>5758516.6500000004</v>
          </cell>
          <cell r="BN27">
            <v>6236461.0600000005</v>
          </cell>
          <cell r="BO27">
            <v>5907524.9399999995</v>
          </cell>
          <cell r="BP27">
            <v>4422595.5199999996</v>
          </cell>
          <cell r="BQ27">
            <v>3540076.33</v>
          </cell>
          <cell r="BR27">
            <v>6542067.0800000001</v>
          </cell>
          <cell r="BS27">
            <v>6430999.540000001</v>
          </cell>
          <cell r="BT27">
            <v>7040324.4500000011</v>
          </cell>
          <cell r="BU27">
            <v>7427029.5700000003</v>
          </cell>
          <cell r="BV27">
            <v>6269580.7599999998</v>
          </cell>
          <cell r="BW27">
            <v>6395612.6299999999</v>
          </cell>
          <cell r="BX27">
            <v>6006235.4299999997</v>
          </cell>
          <cell r="BY27">
            <v>5918975.9700000007</v>
          </cell>
          <cell r="BZ27">
            <v>6236461.0600000005</v>
          </cell>
          <cell r="CA27">
            <v>5907524.9399999995</v>
          </cell>
          <cell r="CB27">
            <v>4422595.5199999996</v>
          </cell>
          <cell r="CC27">
            <v>3540076.33</v>
          </cell>
          <cell r="CD27">
            <v>6542067.0800000001</v>
          </cell>
          <cell r="CE27">
            <v>6430999.540000001</v>
          </cell>
          <cell r="CF27">
            <v>7040324.4500000011</v>
          </cell>
          <cell r="CG27">
            <v>7427029.5700000003</v>
          </cell>
          <cell r="CH27">
            <v>6269580.7599999998</v>
          </cell>
          <cell r="CI27">
            <v>6395612.6299999999</v>
          </cell>
          <cell r="CJ27">
            <v>6006235.4299999997</v>
          </cell>
          <cell r="CK27">
            <v>5918975.9700000007</v>
          </cell>
          <cell r="CL27">
            <v>6236461.0600000005</v>
          </cell>
          <cell r="CM27">
            <v>5907524.9399999995</v>
          </cell>
          <cell r="CN27">
            <v>4422595.5199999996</v>
          </cell>
          <cell r="CO27">
            <v>3540076.33</v>
          </cell>
          <cell r="CP27">
            <v>6542067.0800000001</v>
          </cell>
          <cell r="CQ27">
            <v>6430999.540000001</v>
          </cell>
          <cell r="CR27">
            <v>7040324.4500000011</v>
          </cell>
          <cell r="CS27">
            <v>7427029.5700000003</v>
          </cell>
          <cell r="CT27">
            <v>6269580.7599999998</v>
          </cell>
          <cell r="CU27">
            <v>6395612.6299999999</v>
          </cell>
          <cell r="CV27">
            <v>6006235.4299999997</v>
          </cell>
          <cell r="CW27">
            <v>5918975.9700000007</v>
          </cell>
        </row>
        <row r="30">
          <cell r="AD30">
            <v>166462.75</v>
          </cell>
          <cell r="AE30">
            <v>166462.75</v>
          </cell>
          <cell r="AF30">
            <v>166462.75</v>
          </cell>
          <cell r="AG30">
            <v>166462.75</v>
          </cell>
          <cell r="AH30">
            <v>166462.75</v>
          </cell>
          <cell r="AI30">
            <v>166462.75</v>
          </cell>
          <cell r="AJ30">
            <v>166462.75</v>
          </cell>
          <cell r="AK30">
            <v>166462.75</v>
          </cell>
          <cell r="AL30">
            <v>166462.75</v>
          </cell>
          <cell r="AM30">
            <v>166462.75</v>
          </cell>
          <cell r="AN30">
            <v>166462.75</v>
          </cell>
          <cell r="AO30">
            <v>166462.75</v>
          </cell>
          <cell r="AP30">
            <v>166462.75</v>
          </cell>
          <cell r="AQ30">
            <v>166463.75</v>
          </cell>
          <cell r="AR30">
            <v>166464.75</v>
          </cell>
          <cell r="AS30">
            <v>166465.75</v>
          </cell>
          <cell r="AT30">
            <v>166466.75</v>
          </cell>
          <cell r="AU30">
            <v>166467.75</v>
          </cell>
          <cell r="AV30">
            <v>166468.75</v>
          </cell>
          <cell r="AW30">
            <v>166469.75</v>
          </cell>
          <cell r="AX30">
            <v>166470.75</v>
          </cell>
          <cell r="AY30">
            <v>166471.75</v>
          </cell>
          <cell r="AZ30">
            <v>166472.75</v>
          </cell>
          <cell r="BA30">
            <v>166473.75</v>
          </cell>
          <cell r="BB30">
            <v>166473.75</v>
          </cell>
          <cell r="BC30">
            <v>166474.75</v>
          </cell>
          <cell r="BD30">
            <v>166475.75</v>
          </cell>
          <cell r="BE30">
            <v>166476.75</v>
          </cell>
          <cell r="BF30">
            <v>166477.75</v>
          </cell>
          <cell r="BG30">
            <v>166478.75</v>
          </cell>
          <cell r="BH30">
            <v>166479.75</v>
          </cell>
          <cell r="BI30">
            <v>166480.75</v>
          </cell>
          <cell r="BJ30">
            <v>166481.75</v>
          </cell>
          <cell r="BK30">
            <v>166482.75</v>
          </cell>
          <cell r="BL30">
            <v>166483.75</v>
          </cell>
          <cell r="BM30">
            <v>166484.75</v>
          </cell>
          <cell r="BN30">
            <v>166473.75</v>
          </cell>
          <cell r="BO30">
            <v>166474.75</v>
          </cell>
          <cell r="BP30">
            <v>166475.75</v>
          </cell>
          <cell r="BQ30">
            <v>166476.75</v>
          </cell>
          <cell r="BR30">
            <v>166477.75</v>
          </cell>
          <cell r="BS30">
            <v>166478.75</v>
          </cell>
          <cell r="BT30">
            <v>166479.75</v>
          </cell>
          <cell r="BU30">
            <v>166480.75</v>
          </cell>
          <cell r="BV30">
            <v>166481.75</v>
          </cell>
          <cell r="BW30">
            <v>166482.75</v>
          </cell>
          <cell r="BX30">
            <v>166483.75</v>
          </cell>
          <cell r="BY30">
            <v>166484.75</v>
          </cell>
          <cell r="BZ30">
            <v>166473.75</v>
          </cell>
          <cell r="CA30">
            <v>166474.75</v>
          </cell>
          <cell r="CB30">
            <v>166475.75</v>
          </cell>
          <cell r="CC30">
            <v>166476.75</v>
          </cell>
          <cell r="CD30">
            <v>166477.75</v>
          </cell>
          <cell r="CE30">
            <v>166478.75</v>
          </cell>
          <cell r="CF30">
            <v>166479.75</v>
          </cell>
          <cell r="CG30">
            <v>166480.75</v>
          </cell>
          <cell r="CH30">
            <v>166481.75</v>
          </cell>
          <cell r="CI30">
            <v>166482.75</v>
          </cell>
          <cell r="CJ30">
            <v>166483.75</v>
          </cell>
          <cell r="CK30">
            <v>166484.75</v>
          </cell>
          <cell r="CL30">
            <v>166473.75</v>
          </cell>
          <cell r="CM30">
            <v>166474.75</v>
          </cell>
          <cell r="CN30">
            <v>166475.75</v>
          </cell>
          <cell r="CO30">
            <v>166476.75</v>
          </cell>
          <cell r="CP30">
            <v>166477.75</v>
          </cell>
          <cell r="CQ30">
            <v>166478.75</v>
          </cell>
          <cell r="CR30">
            <v>166479.75</v>
          </cell>
          <cell r="CS30">
            <v>166480.75</v>
          </cell>
          <cell r="CT30">
            <v>166481.75</v>
          </cell>
          <cell r="CU30">
            <v>166482.75</v>
          </cell>
          <cell r="CV30">
            <v>166483.75</v>
          </cell>
          <cell r="CW30">
            <v>166484.75</v>
          </cell>
        </row>
        <row r="31">
          <cell r="AD31">
            <v>-1300</v>
          </cell>
          <cell r="AE31">
            <v>-1300</v>
          </cell>
          <cell r="AF31">
            <v>-1300</v>
          </cell>
          <cell r="AG31">
            <v>-1300</v>
          </cell>
          <cell r="AH31">
            <v>-1300</v>
          </cell>
          <cell r="AI31">
            <v>-1300</v>
          </cell>
          <cell r="AJ31">
            <v>-1300</v>
          </cell>
          <cell r="AK31">
            <v>-1300</v>
          </cell>
          <cell r="AL31">
            <v>-1300</v>
          </cell>
          <cell r="AM31">
            <v>-1300</v>
          </cell>
          <cell r="AN31">
            <v>-1300</v>
          </cell>
          <cell r="AO31">
            <v>-1300</v>
          </cell>
        </row>
        <row r="34">
          <cell r="AD34">
            <v>2364857.67</v>
          </cell>
          <cell r="AE34">
            <v>2044266.19</v>
          </cell>
          <cell r="AF34">
            <v>712655.32</v>
          </cell>
          <cell r="AG34">
            <v>1867523.93</v>
          </cell>
          <cell r="AH34">
            <v>2003361.57</v>
          </cell>
          <cell r="AI34">
            <v>3371735.52</v>
          </cell>
          <cell r="AJ34">
            <v>6029939.1500000004</v>
          </cell>
          <cell r="AK34">
            <v>5669889.0700000003</v>
          </cell>
          <cell r="AL34">
            <v>2108805.02</v>
          </cell>
          <cell r="AM34">
            <v>2180071.1800000002</v>
          </cell>
          <cell r="AN34">
            <v>1752016.69</v>
          </cell>
          <cell r="AO34">
            <v>1635836.37</v>
          </cell>
          <cell r="AP34">
            <v>2231603.2200000002</v>
          </cell>
          <cell r="AQ34">
            <v>1888435.95</v>
          </cell>
          <cell r="AR34">
            <v>654747.88</v>
          </cell>
          <cell r="AS34">
            <v>1751492.34</v>
          </cell>
          <cell r="AT34">
            <v>1897849.95</v>
          </cell>
          <cell r="AU34">
            <v>3006639.31</v>
          </cell>
          <cell r="AV34">
            <v>5093503.03</v>
          </cell>
          <cell r="AW34">
            <v>5013225.9400000004</v>
          </cell>
          <cell r="AX34">
            <v>1836637.26</v>
          </cell>
          <cell r="AY34">
            <v>2135284.87</v>
          </cell>
          <cell r="AZ34">
            <v>1723752.9</v>
          </cell>
          <cell r="BA34">
            <v>1560226.85</v>
          </cell>
          <cell r="BB34">
            <v>2183593.9900000002</v>
          </cell>
          <cell r="BC34">
            <v>1877270.72</v>
          </cell>
          <cell r="BD34">
            <v>674029.32</v>
          </cell>
          <cell r="BE34">
            <v>1793765.96</v>
          </cell>
          <cell r="BF34">
            <v>1909562.11</v>
          </cell>
          <cell r="BG34">
            <v>2634012.27</v>
          </cell>
          <cell r="BH34">
            <v>4702866.66</v>
          </cell>
          <cell r="BI34">
            <v>4645246.5599999996</v>
          </cell>
          <cell r="BJ34">
            <v>1902581.2</v>
          </cell>
          <cell r="BK34">
            <v>1947594.62</v>
          </cell>
          <cell r="BL34">
            <v>1653928.2</v>
          </cell>
          <cell r="BM34">
            <v>1530338.26</v>
          </cell>
          <cell r="BN34">
            <v>2089279.77</v>
          </cell>
          <cell r="BO34">
            <v>1796269.49</v>
          </cell>
          <cell r="BP34">
            <v>197245.78</v>
          </cell>
          <cell r="BQ34">
            <v>958266.38</v>
          </cell>
          <cell r="BR34">
            <v>1827158.26</v>
          </cell>
          <cell r="BS34">
            <v>2508100.23</v>
          </cell>
          <cell r="BT34">
            <v>4498466.17</v>
          </cell>
          <cell r="BU34">
            <v>4444623.2300000004</v>
          </cell>
          <cell r="BV34">
            <v>1820534.92</v>
          </cell>
          <cell r="BW34">
            <v>1863659.78</v>
          </cell>
          <cell r="BX34">
            <v>1582612.82</v>
          </cell>
          <cell r="BY34">
            <v>1464281.86</v>
          </cell>
          <cell r="BZ34">
            <v>2131065.3654</v>
          </cell>
          <cell r="CA34">
            <v>1832194.8798</v>
          </cell>
          <cell r="CB34">
            <v>201190.69560000001</v>
          </cell>
          <cell r="CC34">
            <v>977431.70759999997</v>
          </cell>
          <cell r="CD34">
            <v>1863701.4251999999</v>
          </cell>
          <cell r="CE34">
            <v>2558262.2346000001</v>
          </cell>
          <cell r="CF34">
            <v>4588435.4934</v>
          </cell>
          <cell r="CG34">
            <v>4533515.694600001</v>
          </cell>
          <cell r="CH34">
            <v>1856945.6184</v>
          </cell>
          <cell r="CI34">
            <v>1900932.9756</v>
          </cell>
          <cell r="CJ34">
            <v>1614265.0764000001</v>
          </cell>
          <cell r="CK34">
            <v>1493567.4972000001</v>
          </cell>
          <cell r="CL34">
            <v>2173686.6727080001</v>
          </cell>
          <cell r="CM34">
            <v>1868838.777396</v>
          </cell>
          <cell r="CN34">
            <v>205214.50951200002</v>
          </cell>
          <cell r="CO34">
            <v>996980.34175200004</v>
          </cell>
          <cell r="CP34">
            <v>1900975.453704</v>
          </cell>
          <cell r="CQ34">
            <v>2609427.4792920002</v>
          </cell>
          <cell r="CR34">
            <v>4680204.2032679999</v>
          </cell>
          <cell r="CS34">
            <v>4624186.0084920013</v>
          </cell>
          <cell r="CT34">
            <v>1894084.5307680001</v>
          </cell>
          <cell r="CU34">
            <v>1938951.6351119999</v>
          </cell>
          <cell r="CV34">
            <v>1646550.3779280002</v>
          </cell>
          <cell r="CW34">
            <v>1523438.8471440002</v>
          </cell>
        </row>
        <row r="35">
          <cell r="AD35">
            <v>3692843.38</v>
          </cell>
          <cell r="AE35">
            <v>3588031.8</v>
          </cell>
          <cell r="AF35">
            <v>3021206.07</v>
          </cell>
          <cell r="AG35">
            <v>542378.76</v>
          </cell>
          <cell r="AH35">
            <v>3670661.26</v>
          </cell>
          <cell r="AI35">
            <v>4385513.09</v>
          </cell>
          <cell r="AJ35">
            <v>7047649.1400000006</v>
          </cell>
          <cell r="AK35">
            <v>6758673.9399999995</v>
          </cell>
          <cell r="AL35">
            <v>3341229.68</v>
          </cell>
          <cell r="AM35">
            <v>3199998</v>
          </cell>
          <cell r="AN35">
            <v>2911049.84</v>
          </cell>
          <cell r="AO35">
            <v>2878145.3</v>
          </cell>
          <cell r="AP35">
            <v>3170670.66</v>
          </cell>
          <cell r="AQ35">
            <v>3309114.75</v>
          </cell>
          <cell r="AR35">
            <v>2604955.52</v>
          </cell>
          <cell r="AS35">
            <v>377847.5</v>
          </cell>
          <cell r="AT35">
            <v>1242706.3</v>
          </cell>
          <cell r="AU35">
            <v>3760400.44</v>
          </cell>
          <cell r="AV35">
            <v>6125578.0099999998</v>
          </cell>
          <cell r="AW35">
            <v>5742355.7700000005</v>
          </cell>
          <cell r="AX35">
            <v>2754136.39</v>
          </cell>
          <cell r="AY35">
            <v>2873791.77</v>
          </cell>
          <cell r="AZ35">
            <v>2685480.76</v>
          </cell>
          <cell r="BA35">
            <v>2635398.91</v>
          </cell>
          <cell r="BB35">
            <v>2983294.85</v>
          </cell>
          <cell r="BC35">
            <v>3096151.91</v>
          </cell>
          <cell r="BD35">
            <v>2548890.1800000002</v>
          </cell>
          <cell r="BE35">
            <v>443823.42</v>
          </cell>
          <cell r="BF35">
            <v>3293092.58</v>
          </cell>
          <cell r="BG35">
            <v>3286122.62</v>
          </cell>
          <cell r="BH35">
            <v>5380214.2599999998</v>
          </cell>
          <cell r="BI35">
            <v>5020768.5999999996</v>
          </cell>
          <cell r="BJ35">
            <v>2712762.9</v>
          </cell>
          <cell r="BK35">
            <v>2666283.2000000002</v>
          </cell>
          <cell r="BL35">
            <v>2468256.35</v>
          </cell>
          <cell r="BM35">
            <v>2457793.09</v>
          </cell>
          <cell r="BN35">
            <v>3353291.91</v>
          </cell>
          <cell r="BO35">
            <v>3294611</v>
          </cell>
          <cell r="BP35">
            <v>2796366.45</v>
          </cell>
          <cell r="BQ35">
            <v>483600.63</v>
          </cell>
          <cell r="BR35">
            <v>3670824.48</v>
          </cell>
          <cell r="BS35">
            <v>3696933.07</v>
          </cell>
          <cell r="BT35">
            <v>6056963.9699999997</v>
          </cell>
          <cell r="BU35">
            <v>5641798.6099999994</v>
          </cell>
          <cell r="BV35">
            <v>3010430.66</v>
          </cell>
          <cell r="BW35">
            <v>2948205.78</v>
          </cell>
          <cell r="BX35">
            <v>2703473.17</v>
          </cell>
          <cell r="BY35">
            <v>2699535.61</v>
          </cell>
          <cell r="BZ35">
            <v>3420357.7482000003</v>
          </cell>
          <cell r="CA35">
            <v>3360503.22</v>
          </cell>
          <cell r="CB35">
            <v>2852293.7790000001</v>
          </cell>
          <cell r="CC35">
            <v>493272.64260000002</v>
          </cell>
          <cell r="CD35">
            <v>3744240.9696</v>
          </cell>
          <cell r="CE35">
            <v>3770871.7313999999</v>
          </cell>
          <cell r="CF35">
            <v>6178103.2494000001</v>
          </cell>
          <cell r="CG35">
            <v>5754634.5821999991</v>
          </cell>
          <cell r="CH35">
            <v>3070639.2732000002</v>
          </cell>
          <cell r="CI35">
            <v>3007169.8955999999</v>
          </cell>
          <cell r="CJ35">
            <v>2757542.6334000002</v>
          </cell>
          <cell r="CK35">
            <v>2753526.3221999998</v>
          </cell>
          <cell r="CL35">
            <v>3488764.9031640003</v>
          </cell>
          <cell r="CM35">
            <v>3427713.2844000002</v>
          </cell>
          <cell r="CN35">
            <v>2909339.6545800003</v>
          </cell>
          <cell r="CO35">
            <v>503138.09545200004</v>
          </cell>
          <cell r="CP35">
            <v>3819125.7889919998</v>
          </cell>
          <cell r="CQ35">
            <v>3846289.1660279999</v>
          </cell>
          <cell r="CR35">
            <v>6301665.3143880004</v>
          </cell>
          <cell r="CS35">
            <v>5869727.273843999</v>
          </cell>
          <cell r="CT35">
            <v>3132052.0586640001</v>
          </cell>
          <cell r="CU35">
            <v>3067313.2935119998</v>
          </cell>
          <cell r="CV35">
            <v>2812693.4860680001</v>
          </cell>
          <cell r="CW35">
            <v>2808596.848644</v>
          </cell>
        </row>
        <row r="36">
          <cell r="AD36">
            <v>346757.45</v>
          </cell>
          <cell r="AE36">
            <v>315321.27</v>
          </cell>
          <cell r="AF36">
            <v>1389070.44</v>
          </cell>
          <cell r="AG36">
            <v>1340544.75</v>
          </cell>
          <cell r="AH36">
            <v>1490515.88</v>
          </cell>
          <cell r="AI36">
            <v>598702.30000000005</v>
          </cell>
          <cell r="AJ36">
            <v>1544740.52</v>
          </cell>
          <cell r="AK36">
            <v>1374811.47</v>
          </cell>
          <cell r="AL36">
            <v>226259.88</v>
          </cell>
          <cell r="AM36">
            <v>1369082.15</v>
          </cell>
          <cell r="AN36">
            <v>1307423.43</v>
          </cell>
          <cell r="AO36">
            <v>118887.17</v>
          </cell>
          <cell r="AP36">
            <v>299530.86</v>
          </cell>
          <cell r="AQ36">
            <v>272607.03000000003</v>
          </cell>
          <cell r="AR36">
            <v>1345725.03</v>
          </cell>
          <cell r="AS36">
            <v>1298504.06</v>
          </cell>
          <cell r="AT36">
            <v>1455801.52</v>
          </cell>
          <cell r="AU36">
            <v>491952.73</v>
          </cell>
          <cell r="AV36">
            <v>1297891.8400000001</v>
          </cell>
          <cell r="AW36">
            <v>1138678.46</v>
          </cell>
          <cell r="AX36">
            <v>111693.88</v>
          </cell>
          <cell r="AY36">
            <v>1355426.2</v>
          </cell>
          <cell r="AZ36">
            <v>1292721.78</v>
          </cell>
          <cell r="BA36">
            <v>103814.97</v>
          </cell>
          <cell r="BB36">
            <v>307870.02</v>
          </cell>
          <cell r="BC36">
            <v>280067.90999999997</v>
          </cell>
          <cell r="BD36">
            <v>1372156.46</v>
          </cell>
          <cell r="BE36">
            <v>1323939</v>
          </cell>
          <cell r="BF36">
            <v>1466509.48</v>
          </cell>
          <cell r="BG36">
            <v>396200.8</v>
          </cell>
          <cell r="BH36">
            <v>1151966.8899999999</v>
          </cell>
          <cell r="BI36">
            <v>1002849.8</v>
          </cell>
          <cell r="BJ36">
            <v>153571.32</v>
          </cell>
          <cell r="BK36">
            <v>1347745.65</v>
          </cell>
          <cell r="BL36">
            <v>1286503.96</v>
          </cell>
          <cell r="BM36">
            <v>102006.25</v>
          </cell>
          <cell r="BN36">
            <v>326214.98</v>
          </cell>
          <cell r="BO36">
            <v>296660.36</v>
          </cell>
          <cell r="BP36">
            <v>1386170.76</v>
          </cell>
          <cell r="BQ36">
            <v>1337454.79</v>
          </cell>
          <cell r="BR36">
            <v>1481450.74</v>
          </cell>
          <cell r="BS36">
            <v>415006.35</v>
          </cell>
          <cell r="BT36">
            <v>1178902.76</v>
          </cell>
          <cell r="BU36">
            <v>1028325.87</v>
          </cell>
          <cell r="BV36">
            <v>169856.64000000001</v>
          </cell>
          <cell r="BW36">
            <v>1361548.8</v>
          </cell>
          <cell r="BX36">
            <v>1299651.72</v>
          </cell>
          <cell r="BY36">
            <v>118283.07</v>
          </cell>
          <cell r="BZ36">
            <v>332739.27960000001</v>
          </cell>
          <cell r="CA36">
            <v>302593.56719999999</v>
          </cell>
          <cell r="CB36">
            <v>1413894.1751999999</v>
          </cell>
          <cell r="CC36">
            <v>1364203.8858</v>
          </cell>
          <cell r="CD36">
            <v>1511079.7548</v>
          </cell>
          <cell r="CE36">
            <v>423306.47699999996</v>
          </cell>
          <cell r="CF36">
            <v>1202480.8152000001</v>
          </cell>
          <cell r="CG36">
            <v>1048892.3874000001</v>
          </cell>
          <cell r="CH36">
            <v>173253.77280000001</v>
          </cell>
          <cell r="CI36">
            <v>1388779.7760000001</v>
          </cell>
          <cell r="CJ36">
            <v>1325644.7544</v>
          </cell>
          <cell r="CK36">
            <v>120648.7314</v>
          </cell>
          <cell r="CL36">
            <v>339394.06519200001</v>
          </cell>
          <cell r="CM36">
            <v>308645.43854399998</v>
          </cell>
          <cell r="CN36">
            <v>1442172.058704</v>
          </cell>
          <cell r="CO36">
            <v>1391487.963516</v>
          </cell>
          <cell r="CP36">
            <v>1541301.349896</v>
          </cell>
          <cell r="CQ36">
            <v>431772.60653999995</v>
          </cell>
          <cell r="CR36">
            <v>1226530.431504</v>
          </cell>
          <cell r="CS36">
            <v>1069870.2351480001</v>
          </cell>
          <cell r="CT36">
            <v>176718.848256</v>
          </cell>
          <cell r="CU36">
            <v>1416555.37152</v>
          </cell>
          <cell r="CV36">
            <v>1352157.649488</v>
          </cell>
          <cell r="CW36">
            <v>123061.706028</v>
          </cell>
        </row>
        <row r="37">
          <cell r="AD37">
            <v>6404458.5</v>
          </cell>
          <cell r="AE37">
            <v>5947619.2599999998</v>
          </cell>
          <cell r="AF37">
            <v>5122931.83</v>
          </cell>
          <cell r="AG37">
            <v>3750447.44</v>
          </cell>
          <cell r="AH37">
            <v>7164538.71</v>
          </cell>
          <cell r="AI37">
            <v>8355950.9099999992</v>
          </cell>
          <cell r="AJ37">
            <v>14622328.810000001</v>
          </cell>
          <cell r="AK37">
            <v>13803374.48</v>
          </cell>
          <cell r="AL37">
            <v>5676294.5800000001</v>
          </cell>
          <cell r="AM37">
            <v>6749151.3300000001</v>
          </cell>
          <cell r="AN37">
            <v>5970489.959999999</v>
          </cell>
          <cell r="AO37">
            <v>4632868.84</v>
          </cell>
          <cell r="AP37">
            <v>5701804.7400000012</v>
          </cell>
          <cell r="AQ37">
            <v>5470157.7300000004</v>
          </cell>
          <cell r="AR37">
            <v>4605428.43</v>
          </cell>
          <cell r="AS37">
            <v>3427843.9</v>
          </cell>
          <cell r="AT37">
            <v>4596357.7699999996</v>
          </cell>
          <cell r="AU37">
            <v>7258992.4800000004</v>
          </cell>
          <cell r="AV37">
            <v>12516972.879999999</v>
          </cell>
          <cell r="AW37">
            <v>11894260.170000002</v>
          </cell>
          <cell r="AX37">
            <v>4702467.53</v>
          </cell>
          <cell r="AY37">
            <v>6364502.8400000008</v>
          </cell>
          <cell r="AZ37">
            <v>5701955.4400000004</v>
          </cell>
          <cell r="BA37">
            <v>4299440.7299999995</v>
          </cell>
          <cell r="BB37">
            <v>5474758.8599999994</v>
          </cell>
          <cell r="BC37">
            <v>5253490.54</v>
          </cell>
          <cell r="BD37">
            <v>4595075.96</v>
          </cell>
          <cell r="BE37">
            <v>3561528.38</v>
          </cell>
          <cell r="BF37">
            <v>6669164.1699999999</v>
          </cell>
          <cell r="BG37">
            <v>6316335.6900000004</v>
          </cell>
          <cell r="BH37">
            <v>11235047.810000001</v>
          </cell>
          <cell r="BI37">
            <v>10668864.960000001</v>
          </cell>
          <cell r="BJ37">
            <v>4768915.42</v>
          </cell>
          <cell r="BK37">
            <v>5961623.4700000007</v>
          </cell>
          <cell r="BL37">
            <v>5408688.5099999998</v>
          </cell>
          <cell r="BM37">
            <v>4090137.5999999996</v>
          </cell>
          <cell r="BN37">
            <v>5768786.6600000001</v>
          </cell>
          <cell r="BO37">
            <v>5387540.8500000006</v>
          </cell>
          <cell r="BP37">
            <v>4379782.99</v>
          </cell>
          <cell r="BQ37">
            <v>2779321.8</v>
          </cell>
          <cell r="BR37">
            <v>6979433.4800000004</v>
          </cell>
          <cell r="BS37">
            <v>6620039.6499999994</v>
          </cell>
          <cell r="BT37">
            <v>11734332.9</v>
          </cell>
          <cell r="BU37">
            <v>11114747.709999999</v>
          </cell>
          <cell r="BV37">
            <v>5000822.22</v>
          </cell>
          <cell r="BW37">
            <v>6173414.3599999994</v>
          </cell>
          <cell r="BX37">
            <v>5585737.71</v>
          </cell>
          <cell r="BY37">
            <v>4282100.54</v>
          </cell>
          <cell r="BZ37">
            <v>5884162.3932000007</v>
          </cell>
          <cell r="CA37">
            <v>5495291.6670000004</v>
          </cell>
          <cell r="CB37">
            <v>4467378.6498000007</v>
          </cell>
          <cell r="CC37">
            <v>2834908.236</v>
          </cell>
          <cell r="CD37">
            <v>7119022.1496000001</v>
          </cell>
          <cell r="CE37">
            <v>6752440.443</v>
          </cell>
          <cell r="CF37">
            <v>11969019.558000002</v>
          </cell>
          <cell r="CG37">
            <v>11337042.664199999</v>
          </cell>
          <cell r="CH37">
            <v>5100838.6644000001</v>
          </cell>
          <cell r="CI37">
            <v>6296882.6471999995</v>
          </cell>
          <cell r="CJ37">
            <v>5697452.4642000003</v>
          </cell>
          <cell r="CK37">
            <v>4367742.5507999994</v>
          </cell>
          <cell r="CL37">
            <v>6001845.6410640003</v>
          </cell>
          <cell r="CM37">
            <v>5605197.5003399998</v>
          </cell>
          <cell r="CN37">
            <v>4556726.2227960005</v>
          </cell>
          <cell r="CO37">
            <v>2891606.4007200003</v>
          </cell>
          <cell r="CP37">
            <v>7261402.592592</v>
          </cell>
          <cell r="CQ37">
            <v>6887489.2518600002</v>
          </cell>
          <cell r="CR37">
            <v>12208399.94916</v>
          </cell>
          <cell r="CS37">
            <v>11563783.517484</v>
          </cell>
          <cell r="CT37">
            <v>5202855.4376880005</v>
          </cell>
          <cell r="CU37">
            <v>6422820.300144</v>
          </cell>
          <cell r="CV37">
            <v>5811401.5134840002</v>
          </cell>
          <cell r="CW37">
            <v>4455097.4018160002</v>
          </cell>
        </row>
        <row r="39">
          <cell r="AD39">
            <v>140137.20000000001</v>
          </cell>
          <cell r="AE39">
            <v>125764.15</v>
          </cell>
          <cell r="AF39">
            <v>140137.20000000001</v>
          </cell>
          <cell r="AG39">
            <v>134747.31</v>
          </cell>
          <cell r="AH39">
            <v>140137.20000000001</v>
          </cell>
          <cell r="AI39">
            <v>269494.62</v>
          </cell>
          <cell r="AJ39">
            <v>278477.77</v>
          </cell>
          <cell r="AK39">
            <v>278477.77</v>
          </cell>
          <cell r="AL39">
            <v>269494.62</v>
          </cell>
          <cell r="AM39">
            <v>77255.12</v>
          </cell>
          <cell r="AN39">
            <v>75458.490000000005</v>
          </cell>
          <cell r="AO39">
            <v>77255.12</v>
          </cell>
          <cell r="AP39">
            <v>135118.18</v>
          </cell>
          <cell r="AQ39">
            <v>122673.08</v>
          </cell>
          <cell r="AR39">
            <v>135118.18</v>
          </cell>
          <cell r="AS39">
            <v>131562.44</v>
          </cell>
          <cell r="AT39">
            <v>135118.18</v>
          </cell>
          <cell r="AU39">
            <v>261347</v>
          </cell>
          <cell r="AV39">
            <v>270236.36</v>
          </cell>
          <cell r="AW39">
            <v>270236.36</v>
          </cell>
          <cell r="AX39">
            <v>261347</v>
          </cell>
          <cell r="AY39">
            <v>76448.44</v>
          </cell>
          <cell r="AZ39">
            <v>72892.7</v>
          </cell>
          <cell r="BA39">
            <v>76448.44</v>
          </cell>
          <cell r="BB39">
            <v>135118.18</v>
          </cell>
          <cell r="BC39">
            <v>122673.08</v>
          </cell>
          <cell r="BD39">
            <v>135118.18</v>
          </cell>
          <cell r="BE39">
            <v>129784.57</v>
          </cell>
          <cell r="BF39">
            <v>135118.18</v>
          </cell>
          <cell r="BG39">
            <v>261347</v>
          </cell>
          <cell r="BH39">
            <v>270236.36</v>
          </cell>
          <cell r="BI39">
            <v>270236.36</v>
          </cell>
          <cell r="BJ39">
            <v>261347</v>
          </cell>
          <cell r="BK39">
            <v>74670.570000000007</v>
          </cell>
          <cell r="BL39">
            <v>72892.7</v>
          </cell>
          <cell r="BM39">
            <v>74670.570000000007</v>
          </cell>
          <cell r="BN39">
            <v>127660.36</v>
          </cell>
          <cell r="BO39">
            <v>115902.17</v>
          </cell>
          <cell r="BP39">
            <v>127660.36</v>
          </cell>
          <cell r="BQ39">
            <v>124300.87</v>
          </cell>
          <cell r="BR39">
            <v>127660.36</v>
          </cell>
          <cell r="BS39">
            <v>282196.58</v>
          </cell>
          <cell r="BT39">
            <v>292275.03000000003</v>
          </cell>
          <cell r="BU39">
            <v>292275.03000000003</v>
          </cell>
          <cell r="BV39">
            <v>282196.58</v>
          </cell>
          <cell r="BW39">
            <v>63830.18</v>
          </cell>
          <cell r="BX39">
            <v>62150.44</v>
          </cell>
          <cell r="BY39">
            <v>63830.18</v>
          </cell>
          <cell r="BZ39">
            <v>127660.36</v>
          </cell>
          <cell r="CA39">
            <v>115902.17</v>
          </cell>
          <cell r="CB39">
            <v>127660.36</v>
          </cell>
          <cell r="CC39">
            <v>124300.87</v>
          </cell>
          <cell r="CD39">
            <v>127660.36</v>
          </cell>
          <cell r="CE39">
            <v>282196.58</v>
          </cell>
          <cell r="CF39">
            <v>292275.03000000003</v>
          </cell>
          <cell r="CG39">
            <v>292275.03000000003</v>
          </cell>
          <cell r="CH39">
            <v>282196.58</v>
          </cell>
          <cell r="CI39">
            <v>63830.18</v>
          </cell>
          <cell r="CJ39">
            <v>62150.44</v>
          </cell>
          <cell r="CK39">
            <v>63830.18</v>
          </cell>
          <cell r="CL39">
            <v>127660.36</v>
          </cell>
          <cell r="CM39">
            <v>115902.17</v>
          </cell>
          <cell r="CN39">
            <v>127660.36</v>
          </cell>
          <cell r="CO39">
            <v>124300.87</v>
          </cell>
          <cell r="CP39">
            <v>127660.36</v>
          </cell>
          <cell r="CQ39">
            <v>282196.58</v>
          </cell>
          <cell r="CR39">
            <v>292275.03000000003</v>
          </cell>
          <cell r="CS39">
            <v>292275.03000000003</v>
          </cell>
          <cell r="CT39">
            <v>282196.58</v>
          </cell>
          <cell r="CU39">
            <v>63830.18</v>
          </cell>
          <cell r="CV39">
            <v>62150.44</v>
          </cell>
          <cell r="CW39">
            <v>63830.18</v>
          </cell>
        </row>
        <row r="40">
          <cell r="AD40">
            <v>2096467.49</v>
          </cell>
          <cell r="AE40">
            <v>2154066.92</v>
          </cell>
          <cell r="AF40">
            <v>1919963.81</v>
          </cell>
          <cell r="AG40">
            <v>356693.65</v>
          </cell>
          <cell r="AH40">
            <v>2270115.5</v>
          </cell>
          <cell r="AI40">
            <v>2142400.8199999998</v>
          </cell>
          <cell r="AJ40">
            <v>2152845.15</v>
          </cell>
          <cell r="AK40">
            <v>2360865.83</v>
          </cell>
          <cell r="AL40">
            <v>2164156.09</v>
          </cell>
          <cell r="AM40">
            <v>2175130.23</v>
          </cell>
          <cell r="AN40">
            <v>2015548.94</v>
          </cell>
          <cell r="AO40">
            <v>1969528.9</v>
          </cell>
          <cell r="AP40">
            <v>1837078.93</v>
          </cell>
          <cell r="AQ40">
            <v>2123313.13</v>
          </cell>
          <cell r="AR40">
            <v>1726197.53</v>
          </cell>
          <cell r="AS40">
            <v>257906.54</v>
          </cell>
          <cell r="AT40">
            <v>818098.55</v>
          </cell>
          <cell r="AU40">
            <v>1936857.7</v>
          </cell>
          <cell r="AV40">
            <v>2098636.2400000002</v>
          </cell>
          <cell r="AW40">
            <v>2185356.11</v>
          </cell>
          <cell r="AX40">
            <v>1989835.59</v>
          </cell>
          <cell r="AY40">
            <v>1968616.22</v>
          </cell>
          <cell r="AZ40">
            <v>1899945.94</v>
          </cell>
          <cell r="BA40">
            <v>1832196.89</v>
          </cell>
          <cell r="BB40">
            <v>1771600.37</v>
          </cell>
          <cell r="BC40">
            <v>2026992.13</v>
          </cell>
          <cell r="BD40">
            <v>1711914.88</v>
          </cell>
          <cell r="BE40">
            <v>301373.59000000003</v>
          </cell>
          <cell r="BF40">
            <v>2219669.96</v>
          </cell>
          <cell r="BG40">
            <v>1855354.93</v>
          </cell>
          <cell r="BH40">
            <v>2011890.36</v>
          </cell>
          <cell r="BI40">
            <v>2072550.52</v>
          </cell>
          <cell r="BJ40">
            <v>1942905.13</v>
          </cell>
          <cell r="BK40">
            <v>1877153.66</v>
          </cell>
          <cell r="BL40">
            <v>1790681.29</v>
          </cell>
          <cell r="BM40">
            <v>1756463.99</v>
          </cell>
          <cell r="BN40">
            <v>2028496.94</v>
          </cell>
          <cell r="BO40">
            <v>2134782.67</v>
          </cell>
          <cell r="BP40">
            <v>1896231.92</v>
          </cell>
          <cell r="BQ40">
            <v>330260.49</v>
          </cell>
          <cell r="BR40">
            <v>2510350.61</v>
          </cell>
          <cell r="BS40">
            <v>2126250.5</v>
          </cell>
          <cell r="BT40">
            <v>2307576.79</v>
          </cell>
          <cell r="BU40">
            <v>2366171.0499999998</v>
          </cell>
          <cell r="BV40">
            <v>2191494.23</v>
          </cell>
          <cell r="BW40">
            <v>2105459.5099999998</v>
          </cell>
          <cell r="BX40">
            <v>1987204.34</v>
          </cell>
          <cell r="BY40">
            <v>1955813.72</v>
          </cell>
          <cell r="BZ40">
            <v>2028496.94</v>
          </cell>
          <cell r="CA40">
            <v>2134782.67</v>
          </cell>
          <cell r="CB40">
            <v>1896231.92</v>
          </cell>
          <cell r="CC40">
            <v>330260.49</v>
          </cell>
          <cell r="CD40">
            <v>2510350.61</v>
          </cell>
          <cell r="CE40">
            <v>2126250.5</v>
          </cell>
          <cell r="CF40">
            <v>2307576.79</v>
          </cell>
          <cell r="CG40">
            <v>2366171.0499999998</v>
          </cell>
          <cell r="CH40">
            <v>2191494.23</v>
          </cell>
          <cell r="CI40">
            <v>2105459.5099999998</v>
          </cell>
          <cell r="CJ40">
            <v>1987204.34</v>
          </cell>
          <cell r="CK40">
            <v>1955813.72</v>
          </cell>
          <cell r="CL40">
            <v>2028496.94</v>
          </cell>
          <cell r="CM40">
            <v>2134782.67</v>
          </cell>
          <cell r="CN40">
            <v>1896231.92</v>
          </cell>
          <cell r="CO40">
            <v>330260.49</v>
          </cell>
          <cell r="CP40">
            <v>2510350.61</v>
          </cell>
          <cell r="CQ40">
            <v>2126250.5</v>
          </cell>
          <cell r="CR40">
            <v>2307576.79</v>
          </cell>
          <cell r="CS40">
            <v>2366171.0499999998</v>
          </cell>
          <cell r="CT40">
            <v>2191494.23</v>
          </cell>
          <cell r="CU40">
            <v>2105459.5099999998</v>
          </cell>
          <cell r="CV40">
            <v>1987204.34</v>
          </cell>
          <cell r="CW40">
            <v>1955813.72</v>
          </cell>
        </row>
        <row r="41">
          <cell r="AD41">
            <v>53687.95</v>
          </cell>
          <cell r="AE41">
            <v>48181.49</v>
          </cell>
          <cell r="AF41">
            <v>53687.95</v>
          </cell>
          <cell r="AG41">
            <v>51623.02</v>
          </cell>
          <cell r="AH41">
            <v>53687.95</v>
          </cell>
          <cell r="AI41">
            <v>103246.05</v>
          </cell>
          <cell r="AJ41">
            <v>106687.58</v>
          </cell>
          <cell r="AK41">
            <v>106687.58</v>
          </cell>
          <cell r="AL41">
            <v>103246.05</v>
          </cell>
          <cell r="AM41">
            <v>29597.200000000001</v>
          </cell>
          <cell r="AN41">
            <v>28908.89</v>
          </cell>
          <cell r="AO41">
            <v>29597.200000000001</v>
          </cell>
          <cell r="AP41">
            <v>52182.66</v>
          </cell>
          <cell r="AQ41">
            <v>47376.37</v>
          </cell>
          <cell r="AR41">
            <v>52182.66</v>
          </cell>
          <cell r="AS41">
            <v>50809.440000000002</v>
          </cell>
          <cell r="AT41">
            <v>52182.66</v>
          </cell>
          <cell r="AU41">
            <v>100932.26</v>
          </cell>
          <cell r="AV41">
            <v>104365.33</v>
          </cell>
          <cell r="AW41">
            <v>104365.33</v>
          </cell>
          <cell r="AX41">
            <v>100932.26</v>
          </cell>
          <cell r="AY41">
            <v>29524.400000000001</v>
          </cell>
          <cell r="AZ41">
            <v>28151.17</v>
          </cell>
          <cell r="BA41">
            <v>29524.400000000001</v>
          </cell>
          <cell r="BB41">
            <v>52054</v>
          </cell>
          <cell r="BC41">
            <v>47259.55</v>
          </cell>
          <cell r="BD41">
            <v>52054</v>
          </cell>
          <cell r="BE41">
            <v>49999.23</v>
          </cell>
          <cell r="BF41">
            <v>52054</v>
          </cell>
          <cell r="BG41">
            <v>100683.39</v>
          </cell>
          <cell r="BH41">
            <v>104107.99</v>
          </cell>
          <cell r="BI41">
            <v>104107.99</v>
          </cell>
          <cell r="BJ41">
            <v>100683.39</v>
          </cell>
          <cell r="BK41">
            <v>28766.68</v>
          </cell>
          <cell r="BL41">
            <v>28081.759999999998</v>
          </cell>
          <cell r="BM41">
            <v>28766.68</v>
          </cell>
          <cell r="BN41">
            <v>51925.33</v>
          </cell>
          <cell r="BO41">
            <v>47142.73</v>
          </cell>
          <cell r="BP41">
            <v>51925.33</v>
          </cell>
          <cell r="BQ41">
            <v>50558.87</v>
          </cell>
          <cell r="BR41">
            <v>51925.33</v>
          </cell>
          <cell r="BS41">
            <v>114782.3</v>
          </cell>
          <cell r="BT41">
            <v>118881.67</v>
          </cell>
          <cell r="BU41">
            <v>118881.67</v>
          </cell>
          <cell r="BV41">
            <v>114782.3</v>
          </cell>
          <cell r="BW41">
            <v>25962.66</v>
          </cell>
          <cell r="BX41">
            <v>25279.439999999999</v>
          </cell>
          <cell r="BY41">
            <v>25962.66</v>
          </cell>
          <cell r="BZ41">
            <v>51925.33</v>
          </cell>
          <cell r="CA41">
            <v>47142.73</v>
          </cell>
          <cell r="CB41">
            <v>51925.33</v>
          </cell>
          <cell r="CC41">
            <v>50558.87</v>
          </cell>
          <cell r="CD41">
            <v>51925.33</v>
          </cell>
          <cell r="CE41">
            <v>114782.3</v>
          </cell>
          <cell r="CF41">
            <v>118881.67</v>
          </cell>
          <cell r="CG41">
            <v>118881.67</v>
          </cell>
          <cell r="CH41">
            <v>114782.3</v>
          </cell>
          <cell r="CI41">
            <v>25962.66</v>
          </cell>
          <cell r="CJ41">
            <v>25279.439999999999</v>
          </cell>
          <cell r="CK41">
            <v>25962.66</v>
          </cell>
          <cell r="CL41">
            <v>51925.33</v>
          </cell>
          <cell r="CM41">
            <v>47142.73</v>
          </cell>
          <cell r="CN41">
            <v>51925.33</v>
          </cell>
          <cell r="CO41">
            <v>50558.87</v>
          </cell>
          <cell r="CP41">
            <v>51925.33</v>
          </cell>
          <cell r="CQ41">
            <v>114782.3</v>
          </cell>
          <cell r="CR41">
            <v>118881.67</v>
          </cell>
          <cell r="CS41">
            <v>118881.67</v>
          </cell>
          <cell r="CT41">
            <v>114782.3</v>
          </cell>
          <cell r="CU41">
            <v>25962.66</v>
          </cell>
          <cell r="CV41">
            <v>25279.439999999999</v>
          </cell>
          <cell r="CW41">
            <v>25962.66</v>
          </cell>
        </row>
        <row r="42">
          <cell r="AD42">
            <v>2290292.64</v>
          </cell>
          <cell r="AE42">
            <v>2328012.56</v>
          </cell>
          <cell r="AF42">
            <v>2113788.96</v>
          </cell>
          <cell r="AG42">
            <v>543063.98</v>
          </cell>
          <cell r="AH42">
            <v>2463940.6500000004</v>
          </cell>
          <cell r="AI42">
            <v>2515141.4899999998</v>
          </cell>
          <cell r="AJ42">
            <v>2538010.5</v>
          </cell>
          <cell r="AK42">
            <v>2746031.18</v>
          </cell>
          <cell r="AL42">
            <v>2536896.7599999998</v>
          </cell>
          <cell r="AM42">
            <v>2281982.5500000003</v>
          </cell>
          <cell r="AN42">
            <v>2119916.3199999998</v>
          </cell>
          <cell r="AO42">
            <v>2076381.22</v>
          </cell>
          <cell r="AP42">
            <v>2024379.7699999998</v>
          </cell>
          <cell r="AQ42">
            <v>2293362.58</v>
          </cell>
          <cell r="AR42">
            <v>1913498.3699999999</v>
          </cell>
          <cell r="AS42">
            <v>440278.42</v>
          </cell>
          <cell r="AT42">
            <v>1005399.39</v>
          </cell>
          <cell r="AU42">
            <v>2299136.96</v>
          </cell>
          <cell r="AV42">
            <v>2473237.9300000002</v>
          </cell>
          <cell r="AW42">
            <v>2559957.7999999998</v>
          </cell>
          <cell r="AX42">
            <v>2352114.8499999996</v>
          </cell>
          <cell r="AY42">
            <v>2074589.0599999998</v>
          </cell>
          <cell r="AZ42">
            <v>2000989.8099999998</v>
          </cell>
          <cell r="BA42">
            <v>1938169.7299999997</v>
          </cell>
          <cell r="BB42">
            <v>1958772.55</v>
          </cell>
          <cell r="BC42">
            <v>2196924.7599999998</v>
          </cell>
          <cell r="BD42">
            <v>1899087.0599999998</v>
          </cell>
          <cell r="BE42">
            <v>481157.39</v>
          </cell>
          <cell r="BF42">
            <v>2406842.14</v>
          </cell>
          <cell r="BG42">
            <v>2217385.3199999998</v>
          </cell>
          <cell r="BH42">
            <v>2386234.7100000004</v>
          </cell>
          <cell r="BI42">
            <v>2446894.87</v>
          </cell>
          <cell r="BJ42">
            <v>2304935.52</v>
          </cell>
          <cell r="BK42">
            <v>1980590.91</v>
          </cell>
          <cell r="BL42">
            <v>1891655.75</v>
          </cell>
          <cell r="BM42">
            <v>1859901.24</v>
          </cell>
          <cell r="BN42">
            <v>2208082.63</v>
          </cell>
          <cell r="BO42">
            <v>2297827.5699999998</v>
          </cell>
          <cell r="BP42">
            <v>2075817.61</v>
          </cell>
          <cell r="BQ42">
            <v>505120.23</v>
          </cell>
          <cell r="BR42">
            <v>2689936.3</v>
          </cell>
          <cell r="BS42">
            <v>2523229.38</v>
          </cell>
          <cell r="BT42">
            <v>2718733.49</v>
          </cell>
          <cell r="BU42">
            <v>2777327.75</v>
          </cell>
          <cell r="BV42">
            <v>2588473.11</v>
          </cell>
          <cell r="BW42">
            <v>2195252.35</v>
          </cell>
          <cell r="BX42">
            <v>2074634.22</v>
          </cell>
          <cell r="BY42">
            <v>2045606.5599999998</v>
          </cell>
          <cell r="BZ42">
            <v>2208082.63</v>
          </cell>
          <cell r="CA42">
            <v>2297827.5699999998</v>
          </cell>
          <cell r="CB42">
            <v>2075817.61</v>
          </cell>
          <cell r="CC42">
            <v>505120.23</v>
          </cell>
          <cell r="CD42">
            <v>2689936.3</v>
          </cell>
          <cell r="CE42">
            <v>2523229.38</v>
          </cell>
          <cell r="CF42">
            <v>2718733.49</v>
          </cell>
          <cell r="CG42">
            <v>2777327.75</v>
          </cell>
          <cell r="CH42">
            <v>2588473.11</v>
          </cell>
          <cell r="CI42">
            <v>2195252.35</v>
          </cell>
          <cell r="CJ42">
            <v>2074634.22</v>
          </cell>
          <cell r="CK42">
            <v>2045606.5599999998</v>
          </cell>
          <cell r="CL42">
            <v>2208082.63</v>
          </cell>
          <cell r="CM42">
            <v>2297827.5699999998</v>
          </cell>
          <cell r="CN42">
            <v>2075817.61</v>
          </cell>
          <cell r="CO42">
            <v>505120.23</v>
          </cell>
          <cell r="CP42">
            <v>2689936.3</v>
          </cell>
          <cell r="CQ42">
            <v>2523229.38</v>
          </cell>
          <cell r="CR42">
            <v>2718733.49</v>
          </cell>
          <cell r="CS42">
            <v>2777327.75</v>
          </cell>
          <cell r="CT42">
            <v>2588473.11</v>
          </cell>
          <cell r="CU42">
            <v>2195252.35</v>
          </cell>
          <cell r="CV42">
            <v>2074634.22</v>
          </cell>
          <cell r="CW42">
            <v>2045606.5599999998</v>
          </cell>
        </row>
      </sheetData>
      <sheetData sheetId="17"/>
      <sheetData sheetId="18" refreshError="1">
        <row r="6">
          <cell r="P6">
            <v>37622</v>
          </cell>
          <cell r="Q6">
            <v>37653</v>
          </cell>
          <cell r="R6">
            <v>37681</v>
          </cell>
          <cell r="S6">
            <v>37712</v>
          </cell>
          <cell r="T6">
            <v>37742</v>
          </cell>
          <cell r="U6">
            <v>37773</v>
          </cell>
          <cell r="V6">
            <v>37803</v>
          </cell>
          <cell r="W6">
            <v>37834</v>
          </cell>
          <cell r="X6">
            <v>37865</v>
          </cell>
          <cell r="Y6">
            <v>37895</v>
          </cell>
          <cell r="Z6">
            <v>37926</v>
          </cell>
          <cell r="AA6">
            <v>37956</v>
          </cell>
          <cell r="AB6">
            <v>37987</v>
          </cell>
          <cell r="AC6">
            <v>38018</v>
          </cell>
          <cell r="AD6">
            <v>38047</v>
          </cell>
          <cell r="AE6">
            <v>38078</v>
          </cell>
          <cell r="AF6">
            <v>38108</v>
          </cell>
          <cell r="AG6">
            <v>38139</v>
          </cell>
          <cell r="AH6">
            <v>38169</v>
          </cell>
          <cell r="AI6">
            <v>38200</v>
          </cell>
          <cell r="AJ6">
            <v>38231</v>
          </cell>
          <cell r="AK6">
            <v>38261</v>
          </cell>
          <cell r="AL6">
            <v>38292</v>
          </cell>
          <cell r="AM6">
            <v>38322</v>
          </cell>
          <cell r="AN6">
            <v>38353</v>
          </cell>
          <cell r="AO6">
            <v>38384</v>
          </cell>
          <cell r="AP6">
            <v>38412</v>
          </cell>
          <cell r="AQ6">
            <v>38443</v>
          </cell>
          <cell r="AR6">
            <v>38473</v>
          </cell>
          <cell r="AS6">
            <v>38504</v>
          </cell>
          <cell r="AT6">
            <v>38534</v>
          </cell>
          <cell r="AU6">
            <v>38565</v>
          </cell>
          <cell r="AV6">
            <v>38596</v>
          </cell>
          <cell r="AW6">
            <v>38626</v>
          </cell>
          <cell r="AX6">
            <v>38657</v>
          </cell>
          <cell r="AY6">
            <v>38687</v>
          </cell>
          <cell r="AZ6">
            <v>38718</v>
          </cell>
          <cell r="BA6">
            <v>38749</v>
          </cell>
          <cell r="BB6">
            <v>38777</v>
          </cell>
          <cell r="BC6">
            <v>38808</v>
          </cell>
          <cell r="BD6">
            <v>38838</v>
          </cell>
          <cell r="BE6">
            <v>38869</v>
          </cell>
          <cell r="BF6">
            <v>38899</v>
          </cell>
          <cell r="BG6">
            <v>38930</v>
          </cell>
          <cell r="BH6">
            <v>38961</v>
          </cell>
          <cell r="BI6">
            <v>38991</v>
          </cell>
          <cell r="BJ6">
            <v>39022</v>
          </cell>
          <cell r="BK6">
            <v>39052</v>
          </cell>
          <cell r="BL6">
            <v>39083</v>
          </cell>
          <cell r="BM6">
            <v>39114</v>
          </cell>
          <cell r="BN6">
            <v>39142</v>
          </cell>
          <cell r="BO6">
            <v>39173</v>
          </cell>
          <cell r="BP6">
            <v>39203</v>
          </cell>
          <cell r="BQ6">
            <v>39234</v>
          </cell>
          <cell r="BR6">
            <v>39264</v>
          </cell>
          <cell r="BS6">
            <v>39295</v>
          </cell>
          <cell r="BT6">
            <v>39326</v>
          </cell>
          <cell r="BU6">
            <v>39356</v>
          </cell>
          <cell r="BV6">
            <v>39387</v>
          </cell>
          <cell r="BW6">
            <v>39417</v>
          </cell>
          <cell r="BX6">
            <v>39448</v>
          </cell>
          <cell r="BY6">
            <v>39479</v>
          </cell>
          <cell r="BZ6">
            <v>39508</v>
          </cell>
          <cell r="CA6">
            <v>39539</v>
          </cell>
          <cell r="CB6">
            <v>39569</v>
          </cell>
          <cell r="CC6">
            <v>39600</v>
          </cell>
          <cell r="CD6">
            <v>39630</v>
          </cell>
          <cell r="CE6">
            <v>39661</v>
          </cell>
          <cell r="CF6">
            <v>39692</v>
          </cell>
          <cell r="CG6">
            <v>39722</v>
          </cell>
          <cell r="CH6">
            <v>39753</v>
          </cell>
          <cell r="CI6">
            <v>39783</v>
          </cell>
        </row>
        <row r="9">
          <cell r="P9">
            <v>101051.75925637716</v>
          </cell>
          <cell r="Q9">
            <v>101051.75925637716</v>
          </cell>
          <cell r="R9">
            <v>101051.75925637716</v>
          </cell>
          <cell r="S9">
            <v>101051.75925637716</v>
          </cell>
          <cell r="T9">
            <v>101051.75925637716</v>
          </cell>
          <cell r="U9">
            <v>101051.75925637716</v>
          </cell>
          <cell r="V9">
            <v>101051.75925637716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</row>
        <row r="10"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P11">
            <v>4001.4401425659767</v>
          </cell>
          <cell r="Q11">
            <v>4001.4401425659767</v>
          </cell>
          <cell r="R11">
            <v>4001.4401425659767</v>
          </cell>
          <cell r="S11">
            <v>4001.4401425659767</v>
          </cell>
          <cell r="T11">
            <v>4001.4401425659767</v>
          </cell>
          <cell r="U11">
            <v>4001.4401425659767</v>
          </cell>
          <cell r="V11">
            <v>4001.4401425659767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</row>
        <row r="12">
          <cell r="P12">
            <v>66531.6401984525</v>
          </cell>
          <cell r="Q12">
            <v>66531.6401984525</v>
          </cell>
          <cell r="R12">
            <v>66531.6401984525</v>
          </cell>
          <cell r="S12">
            <v>66531.6401984525</v>
          </cell>
          <cell r="T12">
            <v>66531.6401984525</v>
          </cell>
          <cell r="U12">
            <v>66531.6401984525</v>
          </cell>
          <cell r="V12">
            <v>66531.6401984525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</row>
        <row r="13"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P14">
            <v>171584.83959739562</v>
          </cell>
          <cell r="Q14">
            <v>171584.83959739562</v>
          </cell>
          <cell r="R14">
            <v>171584.83959739562</v>
          </cell>
          <cell r="S14">
            <v>171584.83959739562</v>
          </cell>
          <cell r="T14">
            <v>171584.83959739562</v>
          </cell>
          <cell r="U14">
            <v>171584.83959739562</v>
          </cell>
          <cell r="V14">
            <v>171584.83959739562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</row>
        <row r="16">
          <cell r="Q16">
            <v>-12473211.560000001</v>
          </cell>
          <cell r="W16">
            <v>995028.9406047638</v>
          </cell>
          <cell r="X16">
            <v>995028.9406047638</v>
          </cell>
          <cell r="Y16">
            <v>995028.9406047638</v>
          </cell>
          <cell r="Z16">
            <v>995028.9406047638</v>
          </cell>
          <cell r="AA16">
            <v>995028.9406047638</v>
          </cell>
          <cell r="AB16">
            <v>995028.9406047638</v>
          </cell>
          <cell r="AC16">
            <v>995028.9406047638</v>
          </cell>
          <cell r="AD16">
            <v>995028.9406047638</v>
          </cell>
          <cell r="AE16">
            <v>995028.9406047638</v>
          </cell>
          <cell r="AF16">
            <v>995028.9406047638</v>
          </cell>
          <cell r="AG16">
            <v>995028.9406047638</v>
          </cell>
          <cell r="AH16">
            <v>995028.9406047638</v>
          </cell>
          <cell r="AI16">
            <v>995028.9406047638</v>
          </cell>
          <cell r="AJ16">
            <v>995028.9406047638</v>
          </cell>
          <cell r="AK16">
            <v>995028.9406047638</v>
          </cell>
          <cell r="AL16">
            <v>995028.9406047638</v>
          </cell>
          <cell r="AM16">
            <v>995028.9406047638</v>
          </cell>
          <cell r="AN16">
            <v>995028.9406047638</v>
          </cell>
          <cell r="AO16">
            <v>995028.9406047638</v>
          </cell>
          <cell r="AP16">
            <v>995028.9406047638</v>
          </cell>
          <cell r="AQ16">
            <v>995028.9406047638</v>
          </cell>
          <cell r="AR16">
            <v>995028.9406047638</v>
          </cell>
          <cell r="AS16">
            <v>995028.9406047638</v>
          </cell>
          <cell r="AT16">
            <v>995028.9406047638</v>
          </cell>
          <cell r="AU16">
            <v>995028.9406047638</v>
          </cell>
          <cell r="AV16">
            <v>995028.9406047638</v>
          </cell>
          <cell r="AW16">
            <v>995028.9406047638</v>
          </cell>
          <cell r="AX16">
            <v>995028.9406047638</v>
          </cell>
          <cell r="AY16">
            <v>995028.9406047638</v>
          </cell>
          <cell r="AZ16">
            <v>995028.9406047638</v>
          </cell>
          <cell r="BA16">
            <v>995028.9406047638</v>
          </cell>
          <cell r="BB16">
            <v>995028.9406047638</v>
          </cell>
          <cell r="BC16">
            <v>995028.9406047638</v>
          </cell>
          <cell r="BD16">
            <v>995028.9406047638</v>
          </cell>
          <cell r="BE16">
            <v>995028.9406047638</v>
          </cell>
          <cell r="BF16">
            <v>995028.9406047638</v>
          </cell>
          <cell r="BG16">
            <v>995028.9406047638</v>
          </cell>
          <cell r="BH16">
            <v>995028.9406047638</v>
          </cell>
          <cell r="BI16">
            <v>995028.9406047638</v>
          </cell>
          <cell r="BJ16">
            <v>995028.9406047638</v>
          </cell>
          <cell r="BK16">
            <v>995028.9406047638</v>
          </cell>
          <cell r="BL16">
            <v>995028.9406047638</v>
          </cell>
          <cell r="BM16">
            <v>995028.9406047638</v>
          </cell>
          <cell r="BN16">
            <v>995028.9406047638</v>
          </cell>
          <cell r="BO16">
            <v>995028.9406047638</v>
          </cell>
          <cell r="BP16">
            <v>995028.9406047638</v>
          </cell>
          <cell r="BQ16">
            <v>995028.9406047638</v>
          </cell>
          <cell r="BR16">
            <v>995028.9406047638</v>
          </cell>
          <cell r="BS16">
            <v>995028.9406047638</v>
          </cell>
          <cell r="BT16">
            <v>995028.9406047638</v>
          </cell>
          <cell r="BU16">
            <v>995028.9406047638</v>
          </cell>
          <cell r="BV16">
            <v>995028.9406047638</v>
          </cell>
          <cell r="BW16">
            <v>995028.9406047638</v>
          </cell>
          <cell r="BX16">
            <v>995028.9406047638</v>
          </cell>
          <cell r="BY16">
            <v>995028.9406047638</v>
          </cell>
          <cell r="BZ16">
            <v>995028.9406047638</v>
          </cell>
          <cell r="CA16">
            <v>995028.9406047638</v>
          </cell>
          <cell r="CB16">
            <v>995028.9406047638</v>
          </cell>
          <cell r="CC16">
            <v>995028.9406047638</v>
          </cell>
          <cell r="CD16">
            <v>995028.9406047638</v>
          </cell>
          <cell r="CE16">
            <v>995028.9406047638</v>
          </cell>
          <cell r="CF16">
            <v>995028.9406047638</v>
          </cell>
          <cell r="CG16">
            <v>995028.9406047638</v>
          </cell>
          <cell r="CH16">
            <v>995028.9406047638</v>
          </cell>
          <cell r="CI16">
            <v>995028.9406047638</v>
          </cell>
        </row>
        <row r="19">
          <cell r="P19">
            <v>24795</v>
          </cell>
          <cell r="Q19">
            <v>24795</v>
          </cell>
          <cell r="R19">
            <v>24791</v>
          </cell>
          <cell r="S19">
            <v>24791</v>
          </cell>
          <cell r="T19">
            <v>24791</v>
          </cell>
          <cell r="U19">
            <v>24791</v>
          </cell>
          <cell r="V19">
            <v>24791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</row>
        <row r="26">
          <cell r="P26">
            <v>8667</v>
          </cell>
          <cell r="Q26">
            <v>8667</v>
          </cell>
          <cell r="R26">
            <v>8667</v>
          </cell>
          <cell r="S26">
            <v>8667</v>
          </cell>
          <cell r="T26">
            <v>8667</v>
          </cell>
          <cell r="U26">
            <v>8667</v>
          </cell>
          <cell r="V26">
            <v>8667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33">
          <cell r="P33">
            <v>534</v>
          </cell>
          <cell r="Q33">
            <v>534</v>
          </cell>
          <cell r="R33">
            <v>534</v>
          </cell>
          <cell r="S33">
            <v>534</v>
          </cell>
          <cell r="T33">
            <v>534</v>
          </cell>
          <cell r="U33">
            <v>534</v>
          </cell>
          <cell r="V33">
            <v>533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</row>
        <row r="34">
          <cell r="P34">
            <v>9201</v>
          </cell>
          <cell r="Q34">
            <v>9201</v>
          </cell>
          <cell r="R34">
            <v>9201</v>
          </cell>
          <cell r="S34">
            <v>9201</v>
          </cell>
          <cell r="T34">
            <v>9201</v>
          </cell>
          <cell r="U34">
            <v>9201</v>
          </cell>
          <cell r="V34">
            <v>9200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</row>
        <row r="39">
          <cell r="P39">
            <v>39584</v>
          </cell>
          <cell r="Q39">
            <v>39584</v>
          </cell>
          <cell r="R39">
            <v>39584</v>
          </cell>
          <cell r="S39">
            <v>39584</v>
          </cell>
          <cell r="T39">
            <v>39584</v>
          </cell>
          <cell r="U39">
            <v>39584</v>
          </cell>
          <cell r="V39">
            <v>39584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</row>
        <row r="48">
          <cell r="P48">
            <v>2250</v>
          </cell>
          <cell r="Q48">
            <v>2250</v>
          </cell>
          <cell r="R48">
            <v>2250</v>
          </cell>
          <cell r="S48">
            <v>2250</v>
          </cell>
          <cell r="T48">
            <v>2250</v>
          </cell>
          <cell r="U48">
            <v>2250</v>
          </cell>
          <cell r="V48">
            <v>2250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50">
          <cell r="P50">
            <v>41834</v>
          </cell>
          <cell r="Q50">
            <v>41834</v>
          </cell>
          <cell r="R50">
            <v>41834</v>
          </cell>
          <cell r="S50">
            <v>41834</v>
          </cell>
          <cell r="T50">
            <v>41834</v>
          </cell>
          <cell r="U50">
            <v>41834</v>
          </cell>
          <cell r="V50">
            <v>41834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</row>
        <row r="51">
          <cell r="P51">
            <v>107166</v>
          </cell>
          <cell r="Q51">
            <v>107166</v>
          </cell>
          <cell r="R51">
            <v>107166</v>
          </cell>
          <cell r="S51">
            <v>107166</v>
          </cell>
          <cell r="T51">
            <v>107166</v>
          </cell>
          <cell r="U51">
            <v>107166</v>
          </cell>
          <cell r="V51">
            <v>107165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</row>
        <row r="56"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66"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</row>
        <row r="67">
          <cell r="P67">
            <v>10417</v>
          </cell>
          <cell r="Q67">
            <v>10417</v>
          </cell>
          <cell r="R67">
            <v>10417</v>
          </cell>
          <cell r="S67">
            <v>10417</v>
          </cell>
          <cell r="T67">
            <v>10417</v>
          </cell>
          <cell r="U67">
            <v>10417</v>
          </cell>
          <cell r="V67">
            <v>10417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</row>
        <row r="68"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</v>
          </cell>
          <cell r="AD68">
            <v>2</v>
          </cell>
          <cell r="AE68">
            <v>3</v>
          </cell>
          <cell r="AF68">
            <v>4</v>
          </cell>
          <cell r="AG68">
            <v>5</v>
          </cell>
          <cell r="AH68">
            <v>6</v>
          </cell>
          <cell r="AI68">
            <v>7</v>
          </cell>
          <cell r="AJ68">
            <v>8</v>
          </cell>
          <cell r="AK68">
            <v>9</v>
          </cell>
          <cell r="AL68">
            <v>10</v>
          </cell>
          <cell r="AM68">
            <v>11</v>
          </cell>
          <cell r="AN68">
            <v>11</v>
          </cell>
          <cell r="AO68">
            <v>12</v>
          </cell>
          <cell r="AP68">
            <v>13</v>
          </cell>
          <cell r="AQ68">
            <v>14</v>
          </cell>
          <cell r="AR68">
            <v>15</v>
          </cell>
          <cell r="AS68">
            <v>16</v>
          </cell>
          <cell r="AT68">
            <v>17</v>
          </cell>
          <cell r="AU68">
            <v>18</v>
          </cell>
          <cell r="AV68">
            <v>19</v>
          </cell>
          <cell r="AW68">
            <v>20</v>
          </cell>
          <cell r="AX68">
            <v>21</v>
          </cell>
          <cell r="AY68">
            <v>22</v>
          </cell>
          <cell r="AZ68">
            <v>22</v>
          </cell>
          <cell r="BA68">
            <v>23</v>
          </cell>
          <cell r="BB68">
            <v>24</v>
          </cell>
          <cell r="BC68">
            <v>25</v>
          </cell>
          <cell r="BD68">
            <v>26</v>
          </cell>
          <cell r="BE68">
            <v>27</v>
          </cell>
          <cell r="BF68">
            <v>28</v>
          </cell>
          <cell r="BG68">
            <v>29</v>
          </cell>
          <cell r="BH68">
            <v>30</v>
          </cell>
          <cell r="BI68">
            <v>31</v>
          </cell>
          <cell r="BJ68">
            <v>32</v>
          </cell>
          <cell r="BK68">
            <v>33</v>
          </cell>
          <cell r="BL68">
            <v>33</v>
          </cell>
          <cell r="BM68">
            <v>33</v>
          </cell>
          <cell r="BN68">
            <v>33</v>
          </cell>
          <cell r="BO68">
            <v>33</v>
          </cell>
          <cell r="BP68">
            <v>33</v>
          </cell>
          <cell r="BQ68">
            <v>33</v>
          </cell>
          <cell r="BR68">
            <v>33</v>
          </cell>
          <cell r="BS68">
            <v>33</v>
          </cell>
          <cell r="BT68">
            <v>33</v>
          </cell>
          <cell r="BU68">
            <v>33</v>
          </cell>
          <cell r="BV68">
            <v>33</v>
          </cell>
          <cell r="BW68">
            <v>33</v>
          </cell>
          <cell r="BX68">
            <v>34</v>
          </cell>
          <cell r="BY68">
            <v>35</v>
          </cell>
          <cell r="BZ68">
            <v>36</v>
          </cell>
          <cell r="CA68">
            <v>37</v>
          </cell>
          <cell r="CB68">
            <v>38</v>
          </cell>
          <cell r="CC68">
            <v>39</v>
          </cell>
          <cell r="CD68">
            <v>40</v>
          </cell>
          <cell r="CE68">
            <v>41</v>
          </cell>
          <cell r="CF68">
            <v>42</v>
          </cell>
          <cell r="CG68">
            <v>43</v>
          </cell>
          <cell r="CH68">
            <v>44</v>
          </cell>
          <cell r="CI68">
            <v>45</v>
          </cell>
        </row>
        <row r="77">
          <cell r="P77">
            <v>142378</v>
          </cell>
          <cell r="Q77">
            <v>142378</v>
          </cell>
          <cell r="R77">
            <v>142374</v>
          </cell>
          <cell r="S77">
            <v>142374</v>
          </cell>
          <cell r="T77">
            <v>142374</v>
          </cell>
          <cell r="U77">
            <v>142374</v>
          </cell>
          <cell r="V77">
            <v>142373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</row>
        <row r="81"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</row>
        <row r="82"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</row>
        <row r="83"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</row>
        <row r="84"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</row>
        <row r="85"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</row>
        <row r="87"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</row>
        <row r="89"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</row>
        <row r="90"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</row>
        <row r="91"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</row>
        <row r="92"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</row>
        <row r="93"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</row>
        <row r="94"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</row>
        <row r="95"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</row>
        <row r="98">
          <cell r="P98">
            <v>41196.155100000004</v>
          </cell>
          <cell r="Q98">
            <v>41196.155100000004</v>
          </cell>
          <cell r="R98">
            <v>41196.155100000004</v>
          </cell>
          <cell r="S98">
            <v>41196.155100000004</v>
          </cell>
          <cell r="T98">
            <v>41196.155100000004</v>
          </cell>
          <cell r="U98">
            <v>41196.155100000004</v>
          </cell>
          <cell r="V98">
            <v>41196.155100000004</v>
          </cell>
          <cell r="W98">
            <v>41196.155100000004</v>
          </cell>
          <cell r="X98">
            <v>41196.155100000004</v>
          </cell>
          <cell r="Y98">
            <v>41196.155100000004</v>
          </cell>
          <cell r="Z98">
            <v>41196.155100000004</v>
          </cell>
          <cell r="AA98">
            <v>41196.155100000004</v>
          </cell>
          <cell r="AB98">
            <v>42756.011622744605</v>
          </cell>
          <cell r="AC98">
            <v>42756.011622744605</v>
          </cell>
          <cell r="AD98">
            <v>42756.011622744605</v>
          </cell>
          <cell r="AE98">
            <v>42756.011622744605</v>
          </cell>
          <cell r="AF98">
            <v>42756.011622744605</v>
          </cell>
          <cell r="AG98">
            <v>42756.011622744605</v>
          </cell>
          <cell r="AH98">
            <v>42756.011622744605</v>
          </cell>
          <cell r="AI98">
            <v>42756.011622744605</v>
          </cell>
          <cell r="AJ98">
            <v>42756.011622744605</v>
          </cell>
          <cell r="AK98">
            <v>42756.011622744605</v>
          </cell>
          <cell r="AL98">
            <v>42756.011622744605</v>
          </cell>
          <cell r="AM98">
            <v>42756.011622744605</v>
          </cell>
          <cell r="AN98">
            <v>41181.08176486702</v>
          </cell>
          <cell r="AO98">
            <v>41181.08176486702</v>
          </cell>
          <cell r="AP98">
            <v>41181.08176486702</v>
          </cell>
          <cell r="AQ98">
            <v>41181.08176486702</v>
          </cell>
          <cell r="AR98">
            <v>41181.08176486702</v>
          </cell>
          <cell r="AS98">
            <v>41181.08176486702</v>
          </cell>
          <cell r="AT98">
            <v>41181.08176486702</v>
          </cell>
          <cell r="AU98">
            <v>41181.08176486702</v>
          </cell>
          <cell r="AV98">
            <v>41181.08176486702</v>
          </cell>
          <cell r="AW98">
            <v>41181.08176486702</v>
          </cell>
          <cell r="AX98">
            <v>41181.08176486702</v>
          </cell>
          <cell r="AY98">
            <v>41181.08176486702</v>
          </cell>
          <cell r="AZ98">
            <v>39643.127463348035</v>
          </cell>
          <cell r="BA98">
            <v>39643.127463348035</v>
          </cell>
          <cell r="BB98">
            <v>39643.127463348035</v>
          </cell>
          <cell r="BC98">
            <v>39643.127463348035</v>
          </cell>
          <cell r="BD98">
            <v>39643.127463348035</v>
          </cell>
          <cell r="BE98">
            <v>39643.127463348035</v>
          </cell>
          <cell r="BF98">
            <v>39643.127463348035</v>
          </cell>
          <cell r="BG98">
            <v>39643.127463348035</v>
          </cell>
          <cell r="BH98">
            <v>39643.127463348035</v>
          </cell>
          <cell r="BI98">
            <v>39643.127463348035</v>
          </cell>
          <cell r="BJ98">
            <v>39643.127463348035</v>
          </cell>
          <cell r="BK98">
            <v>39643.127463348035</v>
          </cell>
          <cell r="BL98">
            <v>34534.346799116662</v>
          </cell>
          <cell r="BM98">
            <v>34534.346799116662</v>
          </cell>
          <cell r="BN98">
            <v>34534.346799116662</v>
          </cell>
          <cell r="BO98">
            <v>34534.346799116662</v>
          </cell>
          <cell r="BP98">
            <v>34534.346799116662</v>
          </cell>
          <cell r="BQ98">
            <v>34534.346799116662</v>
          </cell>
          <cell r="BR98">
            <v>34534.346799116662</v>
          </cell>
          <cell r="BS98">
            <v>34534.346799116662</v>
          </cell>
          <cell r="BT98">
            <v>34534.346799116662</v>
          </cell>
          <cell r="BU98">
            <v>34534.346799116662</v>
          </cell>
          <cell r="BV98">
            <v>34534.346799116662</v>
          </cell>
          <cell r="BW98">
            <v>34534.346799116662</v>
          </cell>
          <cell r="BX98">
            <v>36088.392405076906</v>
          </cell>
          <cell r="BY98">
            <v>36088.392405076906</v>
          </cell>
          <cell r="BZ98">
            <v>36088.392405076906</v>
          </cell>
          <cell r="CA98">
            <v>36088.392405076906</v>
          </cell>
          <cell r="CB98">
            <v>36088.392405076906</v>
          </cell>
          <cell r="CC98">
            <v>36088.392405076906</v>
          </cell>
          <cell r="CD98">
            <v>36088.392405076906</v>
          </cell>
          <cell r="CE98">
            <v>36088.392405076906</v>
          </cell>
          <cell r="CF98">
            <v>36088.392405076906</v>
          </cell>
          <cell r="CG98">
            <v>36088.392405076906</v>
          </cell>
          <cell r="CH98">
            <v>36088.392405076906</v>
          </cell>
          <cell r="CI98">
            <v>36088.392405076906</v>
          </cell>
        </row>
        <row r="99">
          <cell r="P99">
            <v>50964.5</v>
          </cell>
          <cell r="Q99">
            <v>50964.5</v>
          </cell>
          <cell r="R99">
            <v>50964.5</v>
          </cell>
          <cell r="S99">
            <v>50964.5</v>
          </cell>
          <cell r="T99">
            <v>50964.5</v>
          </cell>
          <cell r="U99">
            <v>50964.5</v>
          </cell>
          <cell r="V99">
            <v>50964.5</v>
          </cell>
          <cell r="W99">
            <v>50964.5</v>
          </cell>
          <cell r="X99">
            <v>50964.5</v>
          </cell>
          <cell r="Y99">
            <v>50964.5</v>
          </cell>
          <cell r="Z99">
            <v>50964.5</v>
          </cell>
          <cell r="AA99">
            <v>50964.5</v>
          </cell>
          <cell r="AB99">
            <v>49941.045641281431</v>
          </cell>
          <cell r="AC99">
            <v>49941.045641281431</v>
          </cell>
          <cell r="AD99">
            <v>49941.045641281431</v>
          </cell>
          <cell r="AE99">
            <v>49941.045641281431</v>
          </cell>
          <cell r="AF99">
            <v>49941.045641281431</v>
          </cell>
          <cell r="AG99">
            <v>49941.045641281431</v>
          </cell>
          <cell r="AH99">
            <v>49941.045641281431</v>
          </cell>
          <cell r="AI99">
            <v>49941.045641281431</v>
          </cell>
          <cell r="AJ99">
            <v>49941.045641281431</v>
          </cell>
          <cell r="AK99">
            <v>49941.045641281431</v>
          </cell>
          <cell r="AL99">
            <v>49941.045641281431</v>
          </cell>
          <cell r="AM99">
            <v>49941.045641281431</v>
          </cell>
          <cell r="AN99">
            <v>51218.495450218506</v>
          </cell>
          <cell r="AO99">
            <v>51218.495450218506</v>
          </cell>
          <cell r="AP99">
            <v>51218.495450218506</v>
          </cell>
          <cell r="AQ99">
            <v>51218.495450218506</v>
          </cell>
          <cell r="AR99">
            <v>51218.495450218506</v>
          </cell>
          <cell r="AS99">
            <v>51218.495450218506</v>
          </cell>
          <cell r="AT99">
            <v>51218.495450218506</v>
          </cell>
          <cell r="AU99">
            <v>51218.495450218506</v>
          </cell>
          <cell r="AV99">
            <v>51218.495450218506</v>
          </cell>
          <cell r="AW99">
            <v>51218.495450218506</v>
          </cell>
          <cell r="AX99">
            <v>51218.495450218506</v>
          </cell>
          <cell r="AY99">
            <v>51218.495450218506</v>
          </cell>
          <cell r="AZ99">
            <v>52405.464028637805</v>
          </cell>
          <cell r="BA99">
            <v>52405.464028637805</v>
          </cell>
          <cell r="BB99">
            <v>52405.464028637805</v>
          </cell>
          <cell r="BC99">
            <v>52405.464028637805</v>
          </cell>
          <cell r="BD99">
            <v>52405.464028637805</v>
          </cell>
          <cell r="BE99">
            <v>52405.464028637805</v>
          </cell>
          <cell r="BF99">
            <v>52405.464028637805</v>
          </cell>
          <cell r="BG99">
            <v>52405.464028637805</v>
          </cell>
          <cell r="BH99">
            <v>52405.464028637805</v>
          </cell>
          <cell r="BI99">
            <v>52405.464028637805</v>
          </cell>
          <cell r="BJ99">
            <v>52405.464028637805</v>
          </cell>
          <cell r="BK99">
            <v>52405.464028637805</v>
          </cell>
          <cell r="BL99">
            <v>53634.354797024069</v>
          </cell>
          <cell r="BM99">
            <v>53634.354797024069</v>
          </cell>
          <cell r="BN99">
            <v>53634.354797024069</v>
          </cell>
          <cell r="BO99">
            <v>53634.354797024069</v>
          </cell>
          <cell r="BP99">
            <v>53634.354797024069</v>
          </cell>
          <cell r="BQ99">
            <v>53634.354797024069</v>
          </cell>
          <cell r="BR99">
            <v>53634.354797024069</v>
          </cell>
          <cell r="BS99">
            <v>53634.354797024069</v>
          </cell>
          <cell r="BT99">
            <v>53634.354797024069</v>
          </cell>
          <cell r="BU99">
            <v>53634.354797024069</v>
          </cell>
          <cell r="BV99">
            <v>53634.354797024069</v>
          </cell>
          <cell r="BW99">
            <v>53634.354797024069</v>
          </cell>
          <cell r="BX99">
            <v>56047.900762890145</v>
          </cell>
          <cell r="BY99">
            <v>56047.900762890145</v>
          </cell>
          <cell r="BZ99">
            <v>56047.900762890145</v>
          </cell>
          <cell r="CA99">
            <v>56047.900762890145</v>
          </cell>
          <cell r="CB99">
            <v>56047.900762890145</v>
          </cell>
          <cell r="CC99">
            <v>56047.900762890145</v>
          </cell>
          <cell r="CD99">
            <v>56047.900762890145</v>
          </cell>
          <cell r="CE99">
            <v>56047.900762890145</v>
          </cell>
          <cell r="CF99">
            <v>56047.900762890145</v>
          </cell>
          <cell r="CG99">
            <v>56047.900762890145</v>
          </cell>
          <cell r="CH99">
            <v>56047.900762890145</v>
          </cell>
          <cell r="CI99">
            <v>56047.900762890145</v>
          </cell>
        </row>
        <row r="100">
          <cell r="P100">
            <v>86748.583333333328</v>
          </cell>
          <cell r="Q100">
            <v>86748.583333333328</v>
          </cell>
          <cell r="R100">
            <v>86748.583333333328</v>
          </cell>
          <cell r="S100">
            <v>86748.583333333328</v>
          </cell>
          <cell r="T100">
            <v>86748.583333333328</v>
          </cell>
          <cell r="U100">
            <v>86748.583333333328</v>
          </cell>
          <cell r="V100">
            <v>86748.583333333328</v>
          </cell>
          <cell r="W100">
            <v>86748.583333333328</v>
          </cell>
          <cell r="X100">
            <v>86748.583333333328</v>
          </cell>
          <cell r="Y100">
            <v>86748.583333333328</v>
          </cell>
          <cell r="Z100">
            <v>86748.583333333328</v>
          </cell>
          <cell r="AA100">
            <v>86748.583333333328</v>
          </cell>
          <cell r="AB100">
            <v>98528.608052748474</v>
          </cell>
          <cell r="AC100">
            <v>98528.608052748474</v>
          </cell>
          <cell r="AD100">
            <v>98528.608052748474</v>
          </cell>
          <cell r="AE100">
            <v>98528.608052748474</v>
          </cell>
          <cell r="AF100">
            <v>98528.608052748474</v>
          </cell>
          <cell r="AG100">
            <v>98528.608052748474</v>
          </cell>
          <cell r="AH100">
            <v>98528.608052748474</v>
          </cell>
          <cell r="AI100">
            <v>98528.608052748474</v>
          </cell>
          <cell r="AJ100">
            <v>98528.608052748474</v>
          </cell>
          <cell r="AK100">
            <v>98528.608052748474</v>
          </cell>
          <cell r="AL100">
            <v>98528.608052748474</v>
          </cell>
          <cell r="AM100">
            <v>98528.608052748474</v>
          </cell>
          <cell r="AN100">
            <v>100672.0002234197</v>
          </cell>
          <cell r="AO100">
            <v>100672.0002234197</v>
          </cell>
          <cell r="AP100">
            <v>100672.0002234197</v>
          </cell>
          <cell r="AQ100">
            <v>100672.0002234197</v>
          </cell>
          <cell r="AR100">
            <v>100672.0002234197</v>
          </cell>
          <cell r="AS100">
            <v>100672.0002234197</v>
          </cell>
          <cell r="AT100">
            <v>100672.0002234197</v>
          </cell>
          <cell r="AU100">
            <v>100672.0002234197</v>
          </cell>
          <cell r="AV100">
            <v>100672.0002234197</v>
          </cell>
          <cell r="AW100">
            <v>100672.0002234197</v>
          </cell>
          <cell r="AX100">
            <v>100672.0002234197</v>
          </cell>
          <cell r="AY100">
            <v>100672.0002234197</v>
          </cell>
          <cell r="AZ100">
            <v>103151.83314045746</v>
          </cell>
          <cell r="BA100">
            <v>103151.83314045746</v>
          </cell>
          <cell r="BB100">
            <v>103151.83314045746</v>
          </cell>
          <cell r="BC100">
            <v>103151.83314045746</v>
          </cell>
          <cell r="BD100">
            <v>103151.83314045746</v>
          </cell>
          <cell r="BE100">
            <v>103151.83314045746</v>
          </cell>
          <cell r="BF100">
            <v>103151.83314045746</v>
          </cell>
          <cell r="BG100">
            <v>103151.83314045746</v>
          </cell>
          <cell r="BH100">
            <v>103151.83314045746</v>
          </cell>
          <cell r="BI100">
            <v>103151.83314045746</v>
          </cell>
          <cell r="BJ100">
            <v>103151.83314045746</v>
          </cell>
          <cell r="BK100">
            <v>103151.83314045746</v>
          </cell>
          <cell r="BL100">
            <v>105336.80787528639</v>
          </cell>
          <cell r="BM100">
            <v>105336.80787528639</v>
          </cell>
          <cell r="BN100">
            <v>105336.80787528639</v>
          </cell>
          <cell r="BO100">
            <v>105336.80787528639</v>
          </cell>
          <cell r="BP100">
            <v>105336.80787528639</v>
          </cell>
          <cell r="BQ100">
            <v>105336.80787528639</v>
          </cell>
          <cell r="BR100">
            <v>105336.80787528639</v>
          </cell>
          <cell r="BS100">
            <v>105336.80787528639</v>
          </cell>
          <cell r="BT100">
            <v>105336.80787528639</v>
          </cell>
          <cell r="BU100">
            <v>105336.80787528639</v>
          </cell>
          <cell r="BV100">
            <v>105336.80787528639</v>
          </cell>
          <cell r="BW100">
            <v>105336.80787528639</v>
          </cell>
          <cell r="BX100">
            <v>110076.96422967428</v>
          </cell>
          <cell r="BY100">
            <v>110076.96422967428</v>
          </cell>
          <cell r="BZ100">
            <v>110076.96422967428</v>
          </cell>
          <cell r="CA100">
            <v>110076.96422967428</v>
          </cell>
          <cell r="CB100">
            <v>110076.96422967428</v>
          </cell>
          <cell r="CC100">
            <v>110076.96422967428</v>
          </cell>
          <cell r="CD100">
            <v>110076.96422967428</v>
          </cell>
          <cell r="CE100">
            <v>110076.96422967428</v>
          </cell>
          <cell r="CF100">
            <v>110076.96422967428</v>
          </cell>
          <cell r="CG100">
            <v>110076.96422967428</v>
          </cell>
          <cell r="CH100">
            <v>110076.96422967428</v>
          </cell>
          <cell r="CI100">
            <v>110076.96422967428</v>
          </cell>
        </row>
        <row r="101">
          <cell r="P101">
            <v>11841.635399999999</v>
          </cell>
          <cell r="Q101">
            <v>11841.635399999999</v>
          </cell>
          <cell r="R101">
            <v>11841.635399999999</v>
          </cell>
          <cell r="S101">
            <v>11841.635399999999</v>
          </cell>
          <cell r="T101">
            <v>11841.635399999999</v>
          </cell>
          <cell r="U101">
            <v>11841.635399999999</v>
          </cell>
          <cell r="V101">
            <v>11841.635399999999</v>
          </cell>
          <cell r="W101">
            <v>11841.635399999999</v>
          </cell>
          <cell r="X101">
            <v>11841.635399999999</v>
          </cell>
          <cell r="Y101">
            <v>11841.635399999999</v>
          </cell>
          <cell r="Z101">
            <v>11841.635399999999</v>
          </cell>
          <cell r="AA101">
            <v>11841.635399999999</v>
          </cell>
          <cell r="AB101">
            <v>10748.964869101188</v>
          </cell>
          <cell r="AC101">
            <v>10748.964869101188</v>
          </cell>
          <cell r="AD101">
            <v>10748.964869101188</v>
          </cell>
          <cell r="AE101">
            <v>10748.964869101188</v>
          </cell>
          <cell r="AF101">
            <v>10748.964869101188</v>
          </cell>
          <cell r="AG101">
            <v>10748.964869101188</v>
          </cell>
          <cell r="AH101">
            <v>10748.964869101188</v>
          </cell>
          <cell r="AI101">
            <v>10748.964869101188</v>
          </cell>
          <cell r="AJ101">
            <v>10748.964869101188</v>
          </cell>
          <cell r="AK101">
            <v>10748.964869101188</v>
          </cell>
          <cell r="AL101">
            <v>10748.964869101188</v>
          </cell>
          <cell r="AM101">
            <v>10748.964869101188</v>
          </cell>
          <cell r="AN101">
            <v>10766.806633534659</v>
          </cell>
          <cell r="AO101">
            <v>10766.806633534659</v>
          </cell>
          <cell r="AP101">
            <v>10766.806633534659</v>
          </cell>
          <cell r="AQ101">
            <v>10766.806633534659</v>
          </cell>
          <cell r="AR101">
            <v>10766.806633534659</v>
          </cell>
          <cell r="AS101">
            <v>10766.806633534659</v>
          </cell>
          <cell r="AT101">
            <v>10766.806633534659</v>
          </cell>
          <cell r="AU101">
            <v>10766.806633534659</v>
          </cell>
          <cell r="AV101">
            <v>10766.806633534659</v>
          </cell>
          <cell r="AW101">
            <v>10766.806633534659</v>
          </cell>
          <cell r="AX101">
            <v>10766.806633534659</v>
          </cell>
          <cell r="AY101">
            <v>10766.806633534659</v>
          </cell>
          <cell r="AZ101">
            <v>10950.891719394587</v>
          </cell>
          <cell r="BA101">
            <v>10950.891719394587</v>
          </cell>
          <cell r="BB101">
            <v>10950.891719394587</v>
          </cell>
          <cell r="BC101">
            <v>10950.891719394587</v>
          </cell>
          <cell r="BD101">
            <v>10950.891719394587</v>
          </cell>
          <cell r="BE101">
            <v>10950.891719394587</v>
          </cell>
          <cell r="BF101">
            <v>10950.891719394587</v>
          </cell>
          <cell r="BG101">
            <v>10950.891719394587</v>
          </cell>
          <cell r="BH101">
            <v>10950.891719394587</v>
          </cell>
          <cell r="BI101">
            <v>10950.891719394587</v>
          </cell>
          <cell r="BJ101">
            <v>10950.891719394587</v>
          </cell>
          <cell r="BK101">
            <v>10950.891719394587</v>
          </cell>
          <cell r="BL101">
            <v>11183.881104386375</v>
          </cell>
          <cell r="BM101">
            <v>11183.881104386375</v>
          </cell>
          <cell r="BN101">
            <v>11183.881104386375</v>
          </cell>
          <cell r="BO101">
            <v>11183.881104386375</v>
          </cell>
          <cell r="BP101">
            <v>11183.881104386375</v>
          </cell>
          <cell r="BQ101">
            <v>11183.881104386375</v>
          </cell>
          <cell r="BR101">
            <v>11183.881104386375</v>
          </cell>
          <cell r="BS101">
            <v>11183.881104386375</v>
          </cell>
          <cell r="BT101">
            <v>11183.881104386375</v>
          </cell>
          <cell r="BU101">
            <v>11183.881104386375</v>
          </cell>
          <cell r="BV101">
            <v>11183.881104386375</v>
          </cell>
          <cell r="BW101">
            <v>11183.881104386375</v>
          </cell>
          <cell r="BX101">
            <v>11687.155754083762</v>
          </cell>
          <cell r="BY101">
            <v>11687.155754083762</v>
          </cell>
          <cell r="BZ101">
            <v>11687.155754083762</v>
          </cell>
          <cell r="CA101">
            <v>11687.155754083762</v>
          </cell>
          <cell r="CB101">
            <v>11687.155754083762</v>
          </cell>
          <cell r="CC101">
            <v>11687.155754083762</v>
          </cell>
          <cell r="CD101">
            <v>11687.155754083762</v>
          </cell>
          <cell r="CE101">
            <v>11687.155754083762</v>
          </cell>
          <cell r="CF101">
            <v>11687.155754083762</v>
          </cell>
          <cell r="CG101">
            <v>11687.155754083762</v>
          </cell>
          <cell r="CH101">
            <v>11687.155754083762</v>
          </cell>
          <cell r="CI101">
            <v>11687.155754083762</v>
          </cell>
        </row>
        <row r="102">
          <cell r="P102">
            <v>5881.8541500000001</v>
          </cell>
          <cell r="Q102">
            <v>5881.8541500000001</v>
          </cell>
          <cell r="R102">
            <v>5881.8541500000001</v>
          </cell>
          <cell r="S102">
            <v>5881.8541500000001</v>
          </cell>
          <cell r="T102">
            <v>5881.8541500000001</v>
          </cell>
          <cell r="U102">
            <v>5881.8541500000001</v>
          </cell>
          <cell r="V102">
            <v>5881.8541500000001</v>
          </cell>
          <cell r="W102">
            <v>5881.8541500000001</v>
          </cell>
          <cell r="X102">
            <v>5881.8541500000001</v>
          </cell>
          <cell r="Y102">
            <v>5881.8541500000001</v>
          </cell>
          <cell r="Z102">
            <v>5881.8541500000001</v>
          </cell>
          <cell r="AA102">
            <v>5881.8541500000001</v>
          </cell>
          <cell r="AB102">
            <v>5789.1210534014326</v>
          </cell>
          <cell r="AC102">
            <v>5789.1210534014326</v>
          </cell>
          <cell r="AD102">
            <v>5789.1210534014326</v>
          </cell>
          <cell r="AE102">
            <v>5789.1210534014326</v>
          </cell>
          <cell r="AF102">
            <v>5789.1210534014326</v>
          </cell>
          <cell r="AG102">
            <v>5789.1210534014326</v>
          </cell>
          <cell r="AH102">
            <v>5789.1210534014326</v>
          </cell>
          <cell r="AI102">
            <v>5789.1210534014326</v>
          </cell>
          <cell r="AJ102">
            <v>5789.1210534014326</v>
          </cell>
          <cell r="AK102">
            <v>5789.1210534014326</v>
          </cell>
          <cell r="AL102">
            <v>5789.1210534014326</v>
          </cell>
          <cell r="AM102">
            <v>5789.1210534014326</v>
          </cell>
          <cell r="AN102">
            <v>5945.6997717838422</v>
          </cell>
          <cell r="AO102">
            <v>5945.6997717838422</v>
          </cell>
          <cell r="AP102">
            <v>5945.6997717838422</v>
          </cell>
          <cell r="AQ102">
            <v>5945.6997717838422</v>
          </cell>
          <cell r="AR102">
            <v>5945.6997717838422</v>
          </cell>
          <cell r="AS102">
            <v>5945.6997717838422</v>
          </cell>
          <cell r="AT102">
            <v>5945.6997717838422</v>
          </cell>
          <cell r="AU102">
            <v>5945.6997717838422</v>
          </cell>
          <cell r="AV102">
            <v>5945.6997717838422</v>
          </cell>
          <cell r="AW102">
            <v>5945.6997717838422</v>
          </cell>
          <cell r="AX102">
            <v>5945.6997717838422</v>
          </cell>
          <cell r="AY102">
            <v>5945.6997717838422</v>
          </cell>
          <cell r="AZ102">
            <v>6093.8618376349359</v>
          </cell>
          <cell r="BA102">
            <v>6093.8618376349359</v>
          </cell>
          <cell r="BB102">
            <v>6093.8618376349359</v>
          </cell>
          <cell r="BC102">
            <v>6093.8618376349359</v>
          </cell>
          <cell r="BD102">
            <v>6093.8618376349359</v>
          </cell>
          <cell r="BE102">
            <v>6093.8618376349359</v>
          </cell>
          <cell r="BF102">
            <v>6093.8618376349359</v>
          </cell>
          <cell r="BG102">
            <v>6093.8618376349359</v>
          </cell>
          <cell r="BH102">
            <v>6093.8618376349359</v>
          </cell>
          <cell r="BI102">
            <v>6093.8618376349359</v>
          </cell>
          <cell r="BJ102">
            <v>6093.8618376349359</v>
          </cell>
          <cell r="BK102">
            <v>6093.8618376349359</v>
          </cell>
          <cell r="BL102">
            <v>6246.752685596879</v>
          </cell>
          <cell r="BM102">
            <v>6246.752685596879</v>
          </cell>
          <cell r="BN102">
            <v>6246.752685596879</v>
          </cell>
          <cell r="BO102">
            <v>6246.752685596879</v>
          </cell>
          <cell r="BP102">
            <v>6246.752685596879</v>
          </cell>
          <cell r="BQ102">
            <v>6246.752685596879</v>
          </cell>
          <cell r="BR102">
            <v>6246.752685596879</v>
          </cell>
          <cell r="BS102">
            <v>6246.752685596879</v>
          </cell>
          <cell r="BT102">
            <v>6246.752685596879</v>
          </cell>
          <cell r="BU102">
            <v>6246.752685596879</v>
          </cell>
          <cell r="BV102">
            <v>6246.752685596879</v>
          </cell>
          <cell r="BW102">
            <v>6246.752685596879</v>
          </cell>
          <cell r="BX102">
            <v>6527.856556448738</v>
          </cell>
          <cell r="BY102">
            <v>6527.856556448738</v>
          </cell>
          <cell r="BZ102">
            <v>6527.856556448738</v>
          </cell>
          <cell r="CA102">
            <v>6527.856556448738</v>
          </cell>
          <cell r="CB102">
            <v>6527.856556448738</v>
          </cell>
          <cell r="CC102">
            <v>6527.856556448738</v>
          </cell>
          <cell r="CD102">
            <v>6527.856556448738</v>
          </cell>
          <cell r="CE102">
            <v>6527.856556448738</v>
          </cell>
          <cell r="CF102">
            <v>6527.856556448738</v>
          </cell>
          <cell r="CG102">
            <v>6527.856556448738</v>
          </cell>
          <cell r="CH102">
            <v>6527.856556448738</v>
          </cell>
          <cell r="CI102">
            <v>6527.856556448738</v>
          </cell>
        </row>
        <row r="103">
          <cell r="P103">
            <v>35922.333333333336</v>
          </cell>
          <cell r="Q103">
            <v>35922.333333333336</v>
          </cell>
          <cell r="R103">
            <v>35922.333333333336</v>
          </cell>
          <cell r="S103">
            <v>35922.333333333336</v>
          </cell>
          <cell r="T103">
            <v>35922.333333333336</v>
          </cell>
          <cell r="U103">
            <v>35922.333333333336</v>
          </cell>
          <cell r="V103">
            <v>35922.333333333336</v>
          </cell>
          <cell r="W103">
            <v>35922.333333333336</v>
          </cell>
          <cell r="X103">
            <v>35922.333333333336</v>
          </cell>
          <cell r="Y103">
            <v>35922.333333333336</v>
          </cell>
          <cell r="Z103">
            <v>35922.333333333336</v>
          </cell>
          <cell r="AA103">
            <v>35922.333333333336</v>
          </cell>
          <cell r="AB103">
            <v>36064.611969027465</v>
          </cell>
          <cell r="AC103">
            <v>36064.611969027465</v>
          </cell>
          <cell r="AD103">
            <v>36064.611969027465</v>
          </cell>
          <cell r="AE103">
            <v>36064.611969027465</v>
          </cell>
          <cell r="AF103">
            <v>36064.611969027465</v>
          </cell>
          <cell r="AG103">
            <v>36064.611969027465</v>
          </cell>
          <cell r="AH103">
            <v>36064.611969027465</v>
          </cell>
          <cell r="AI103">
            <v>36064.611969027465</v>
          </cell>
          <cell r="AJ103">
            <v>36064.611969027465</v>
          </cell>
          <cell r="AK103">
            <v>36064.611969027465</v>
          </cell>
          <cell r="AL103">
            <v>36064.611969027465</v>
          </cell>
          <cell r="AM103">
            <v>36064.611969027465</v>
          </cell>
          <cell r="AN103">
            <v>36824.739075606165</v>
          </cell>
          <cell r="AO103">
            <v>36824.739075606165</v>
          </cell>
          <cell r="AP103">
            <v>36824.739075606165</v>
          </cell>
          <cell r="AQ103">
            <v>36824.739075606165</v>
          </cell>
          <cell r="AR103">
            <v>36824.739075606165</v>
          </cell>
          <cell r="AS103">
            <v>36824.739075606165</v>
          </cell>
          <cell r="AT103">
            <v>36824.739075606165</v>
          </cell>
          <cell r="AU103">
            <v>36824.739075606165</v>
          </cell>
          <cell r="AV103">
            <v>36824.739075606165</v>
          </cell>
          <cell r="AW103">
            <v>36824.739075606165</v>
          </cell>
          <cell r="AX103">
            <v>36824.739075606165</v>
          </cell>
          <cell r="AY103">
            <v>36824.739075606165</v>
          </cell>
          <cell r="AZ103">
            <v>37540.434689901718</v>
          </cell>
          <cell r="BA103">
            <v>37540.434689901718</v>
          </cell>
          <cell r="BB103">
            <v>37540.434689901718</v>
          </cell>
          <cell r="BC103">
            <v>37540.434689901718</v>
          </cell>
          <cell r="BD103">
            <v>37540.434689901718</v>
          </cell>
          <cell r="BE103">
            <v>37540.434689901718</v>
          </cell>
          <cell r="BF103">
            <v>37540.434689901718</v>
          </cell>
          <cell r="BG103">
            <v>37540.434689901718</v>
          </cell>
          <cell r="BH103">
            <v>37540.434689901718</v>
          </cell>
          <cell r="BI103">
            <v>37540.434689901718</v>
          </cell>
          <cell r="BJ103">
            <v>37540.434689901718</v>
          </cell>
          <cell r="BK103">
            <v>37540.434689901718</v>
          </cell>
          <cell r="BL103">
            <v>38280.385202972495</v>
          </cell>
          <cell r="BM103">
            <v>38280.385202972495</v>
          </cell>
          <cell r="BN103">
            <v>38280.385202972495</v>
          </cell>
          <cell r="BO103">
            <v>38280.385202972495</v>
          </cell>
          <cell r="BP103">
            <v>38280.385202972495</v>
          </cell>
          <cell r="BQ103">
            <v>38280.385202972495</v>
          </cell>
          <cell r="BR103">
            <v>38280.385202972495</v>
          </cell>
          <cell r="BS103">
            <v>38280.385202972495</v>
          </cell>
          <cell r="BT103">
            <v>38280.385202972495</v>
          </cell>
          <cell r="BU103">
            <v>38280.385202972495</v>
          </cell>
          <cell r="BV103">
            <v>38280.385202972495</v>
          </cell>
          <cell r="BW103">
            <v>38280.385202972495</v>
          </cell>
          <cell r="BX103">
            <v>40003.002537106251</v>
          </cell>
          <cell r="BY103">
            <v>40003.002537106251</v>
          </cell>
          <cell r="BZ103">
            <v>40003.002537106251</v>
          </cell>
          <cell r="CA103">
            <v>40003.002537106251</v>
          </cell>
          <cell r="CB103">
            <v>40003.002537106251</v>
          </cell>
          <cell r="CC103">
            <v>40003.002537106251</v>
          </cell>
          <cell r="CD103">
            <v>40003.002537106251</v>
          </cell>
          <cell r="CE103">
            <v>40003.002537106251</v>
          </cell>
          <cell r="CF103">
            <v>40003.002537106251</v>
          </cell>
          <cell r="CG103">
            <v>40003.002537106251</v>
          </cell>
          <cell r="CH103">
            <v>40003.002537106251</v>
          </cell>
          <cell r="CI103">
            <v>40003.002537106251</v>
          </cell>
        </row>
        <row r="104">
          <cell r="P104">
            <v>7121.666666666667</v>
          </cell>
          <cell r="Q104">
            <v>7121.666666666667</v>
          </cell>
          <cell r="R104">
            <v>7121.666666666667</v>
          </cell>
          <cell r="S104">
            <v>7121.666666666667</v>
          </cell>
          <cell r="T104">
            <v>7121.666666666667</v>
          </cell>
          <cell r="U104">
            <v>7121.666666666667</v>
          </cell>
          <cell r="V104">
            <v>7121.666666666667</v>
          </cell>
          <cell r="W104">
            <v>7121.666666666667</v>
          </cell>
          <cell r="X104">
            <v>7121.666666666667</v>
          </cell>
          <cell r="Y104">
            <v>7121.666666666667</v>
          </cell>
          <cell r="Z104">
            <v>7121.666666666667</v>
          </cell>
          <cell r="AA104">
            <v>7121.666666666667</v>
          </cell>
          <cell r="AB104">
            <v>7359.6932711017071</v>
          </cell>
          <cell r="AC104">
            <v>7359.6932711017071</v>
          </cell>
          <cell r="AD104">
            <v>7359.6932711017071</v>
          </cell>
          <cell r="AE104">
            <v>7359.6932711017071</v>
          </cell>
          <cell r="AF104">
            <v>7359.6932711017071</v>
          </cell>
          <cell r="AG104">
            <v>7359.6932711017071</v>
          </cell>
          <cell r="AH104">
            <v>7359.6932711017071</v>
          </cell>
          <cell r="AI104">
            <v>7359.6932711017071</v>
          </cell>
          <cell r="AJ104">
            <v>7359.6932711017071</v>
          </cell>
          <cell r="AK104">
            <v>7359.6932711017071</v>
          </cell>
          <cell r="AL104">
            <v>7359.6932711017071</v>
          </cell>
          <cell r="AM104">
            <v>7359.6932711017071</v>
          </cell>
          <cell r="AN104">
            <v>7717.8350236548331</v>
          </cell>
          <cell r="AO104">
            <v>7717.8350236548331</v>
          </cell>
          <cell r="AP104">
            <v>7717.8350236548331</v>
          </cell>
          <cell r="AQ104">
            <v>7717.8350236548331</v>
          </cell>
          <cell r="AR104">
            <v>7717.8350236548331</v>
          </cell>
          <cell r="AS104">
            <v>7717.8350236548331</v>
          </cell>
          <cell r="AT104">
            <v>7717.8350236548331</v>
          </cell>
          <cell r="AU104">
            <v>7717.8350236548331</v>
          </cell>
          <cell r="AV104">
            <v>7717.8350236548331</v>
          </cell>
          <cell r="AW104">
            <v>7717.8350236548331</v>
          </cell>
          <cell r="AX104">
            <v>7717.8350236548331</v>
          </cell>
          <cell r="AY104">
            <v>7717.8350236548331</v>
          </cell>
          <cell r="AZ104">
            <v>7760.304181139767</v>
          </cell>
          <cell r="BA104">
            <v>7760.304181139767</v>
          </cell>
          <cell r="BB104">
            <v>7760.304181139767</v>
          </cell>
          <cell r="BC104">
            <v>7760.304181139767</v>
          </cell>
          <cell r="BD104">
            <v>7760.304181139767</v>
          </cell>
          <cell r="BE104">
            <v>7760.304181139767</v>
          </cell>
          <cell r="BF104">
            <v>7760.304181139767</v>
          </cell>
          <cell r="BG104">
            <v>7760.304181139767</v>
          </cell>
          <cell r="BH104">
            <v>7760.304181139767</v>
          </cell>
          <cell r="BI104">
            <v>7760.304181139767</v>
          </cell>
          <cell r="BJ104">
            <v>7760.304181139767</v>
          </cell>
          <cell r="BK104">
            <v>7760.304181139767</v>
          </cell>
          <cell r="BL104">
            <v>7959.6690394214311</v>
          </cell>
          <cell r="BM104">
            <v>7959.6690394214311</v>
          </cell>
          <cell r="BN104">
            <v>7959.6690394214311</v>
          </cell>
          <cell r="BO104">
            <v>7959.6690394214311</v>
          </cell>
          <cell r="BP104">
            <v>7959.6690394214311</v>
          </cell>
          <cell r="BQ104">
            <v>7959.6690394214311</v>
          </cell>
          <cell r="BR104">
            <v>7959.6690394214311</v>
          </cell>
          <cell r="BS104">
            <v>7959.6690394214311</v>
          </cell>
          <cell r="BT104">
            <v>7959.6690394214311</v>
          </cell>
          <cell r="BU104">
            <v>7959.6690394214311</v>
          </cell>
          <cell r="BV104">
            <v>7959.6690394214311</v>
          </cell>
          <cell r="BW104">
            <v>7959.6690394214311</v>
          </cell>
          <cell r="BX104">
            <v>8317.8541461953955</v>
          </cell>
          <cell r="BY104">
            <v>8317.8541461953955</v>
          </cell>
          <cell r="BZ104">
            <v>8317.8541461953955</v>
          </cell>
          <cell r="CA104">
            <v>8317.8541461953955</v>
          </cell>
          <cell r="CB104">
            <v>8317.8541461953955</v>
          </cell>
          <cell r="CC104">
            <v>8317.8541461953955</v>
          </cell>
          <cell r="CD104">
            <v>8317.8541461953955</v>
          </cell>
          <cell r="CE104">
            <v>8317.8541461953955</v>
          </cell>
          <cell r="CF104">
            <v>8317.8541461953955</v>
          </cell>
          <cell r="CG104">
            <v>8317.8541461953955</v>
          </cell>
          <cell r="CH104">
            <v>8317.8541461953955</v>
          </cell>
          <cell r="CI104">
            <v>8317.8541461953955</v>
          </cell>
        </row>
        <row r="105">
          <cell r="P105">
            <v>41149.916666666664</v>
          </cell>
          <cell r="Q105">
            <v>41149.916666666664</v>
          </cell>
          <cell r="R105">
            <v>41149.916666666664</v>
          </cell>
          <cell r="S105">
            <v>41149.916666666664</v>
          </cell>
          <cell r="T105">
            <v>41149.916666666664</v>
          </cell>
          <cell r="U105">
            <v>41149.916666666664</v>
          </cell>
          <cell r="V105">
            <v>41149.916666666664</v>
          </cell>
          <cell r="W105">
            <v>41149.916666666664</v>
          </cell>
          <cell r="X105">
            <v>41149.916666666664</v>
          </cell>
          <cell r="Y105">
            <v>41149.916666666664</v>
          </cell>
          <cell r="Z105">
            <v>41149.916666666664</v>
          </cell>
          <cell r="AA105">
            <v>41149.916666666664</v>
          </cell>
          <cell r="AB105">
            <v>36191.159282988287</v>
          </cell>
          <cell r="AC105">
            <v>36191.159282988287</v>
          </cell>
          <cell r="AD105">
            <v>36191.159282988287</v>
          </cell>
          <cell r="AE105">
            <v>36191.159282988287</v>
          </cell>
          <cell r="AF105">
            <v>36191.159282988287</v>
          </cell>
          <cell r="AG105">
            <v>36191.159282988287</v>
          </cell>
          <cell r="AH105">
            <v>36191.159282988287</v>
          </cell>
          <cell r="AI105">
            <v>36191.159282988287</v>
          </cell>
          <cell r="AJ105">
            <v>36191.159282988287</v>
          </cell>
          <cell r="AK105">
            <v>36191.159282988287</v>
          </cell>
          <cell r="AL105">
            <v>36191.159282988287</v>
          </cell>
          <cell r="AM105">
            <v>36191.159282988287</v>
          </cell>
          <cell r="AN105">
            <v>37021.897991881582</v>
          </cell>
          <cell r="AO105">
            <v>37021.897991881582</v>
          </cell>
          <cell r="AP105">
            <v>37021.897991881582</v>
          </cell>
          <cell r="AQ105">
            <v>37021.897991881582</v>
          </cell>
          <cell r="AR105">
            <v>37021.897991881582</v>
          </cell>
          <cell r="AS105">
            <v>37021.897991881582</v>
          </cell>
          <cell r="AT105">
            <v>37021.897991881582</v>
          </cell>
          <cell r="AU105">
            <v>37021.897991881582</v>
          </cell>
          <cell r="AV105">
            <v>37021.897991881582</v>
          </cell>
          <cell r="AW105">
            <v>37021.897991881582</v>
          </cell>
          <cell r="AX105">
            <v>37021.897991881582</v>
          </cell>
          <cell r="AY105">
            <v>37021.897991881582</v>
          </cell>
          <cell r="AZ105">
            <v>36786.783262949524</v>
          </cell>
          <cell r="BA105">
            <v>36786.783262949524</v>
          </cell>
          <cell r="BB105">
            <v>36786.783262949524</v>
          </cell>
          <cell r="BC105">
            <v>36786.783262949524</v>
          </cell>
          <cell r="BD105">
            <v>36786.783262949524</v>
          </cell>
          <cell r="BE105">
            <v>36786.783262949524</v>
          </cell>
          <cell r="BF105">
            <v>36786.783262949524</v>
          </cell>
          <cell r="BG105">
            <v>36786.783262949524</v>
          </cell>
          <cell r="BH105">
            <v>36786.783262949524</v>
          </cell>
          <cell r="BI105">
            <v>36786.783262949524</v>
          </cell>
          <cell r="BJ105">
            <v>36786.783262949524</v>
          </cell>
          <cell r="BK105">
            <v>36786.783262949524</v>
          </cell>
          <cell r="BL105">
            <v>37648.870602367104</v>
          </cell>
          <cell r="BM105">
            <v>37648.870602367104</v>
          </cell>
          <cell r="BN105">
            <v>37648.870602367104</v>
          </cell>
          <cell r="BO105">
            <v>37648.870602367104</v>
          </cell>
          <cell r="BP105">
            <v>37648.870602367104</v>
          </cell>
          <cell r="BQ105">
            <v>37648.870602367104</v>
          </cell>
          <cell r="BR105">
            <v>37648.870602367104</v>
          </cell>
          <cell r="BS105">
            <v>37648.870602367104</v>
          </cell>
          <cell r="BT105">
            <v>37648.870602367104</v>
          </cell>
          <cell r="BU105">
            <v>37648.870602367104</v>
          </cell>
          <cell r="BV105">
            <v>37648.870602367104</v>
          </cell>
          <cell r="BW105">
            <v>37648.870602367104</v>
          </cell>
          <cell r="BX105">
            <v>39343.069779473619</v>
          </cell>
          <cell r="BY105">
            <v>39343.069779473619</v>
          </cell>
          <cell r="BZ105">
            <v>39343.069779473619</v>
          </cell>
          <cell r="CA105">
            <v>39343.069779473619</v>
          </cell>
          <cell r="CB105">
            <v>39343.069779473619</v>
          </cell>
          <cell r="CC105">
            <v>39343.069779473619</v>
          </cell>
          <cell r="CD105">
            <v>39343.069779473619</v>
          </cell>
          <cell r="CE105">
            <v>39343.069779473619</v>
          </cell>
          <cell r="CF105">
            <v>39343.069779473619</v>
          </cell>
          <cell r="CG105">
            <v>39343.069779473619</v>
          </cell>
          <cell r="CH105">
            <v>39343.069779473619</v>
          </cell>
          <cell r="CI105">
            <v>39343.069779473619</v>
          </cell>
        </row>
        <row r="106">
          <cell r="P106">
            <v>74676.916666666672</v>
          </cell>
          <cell r="Q106">
            <v>74676.916666666672</v>
          </cell>
          <cell r="R106">
            <v>74676.916666666672</v>
          </cell>
          <cell r="S106">
            <v>74676.916666666672</v>
          </cell>
          <cell r="T106">
            <v>74676.916666666672</v>
          </cell>
          <cell r="U106">
            <v>74676.916666666672</v>
          </cell>
          <cell r="V106">
            <v>74676.916666666672</v>
          </cell>
          <cell r="W106">
            <v>74676.916666666672</v>
          </cell>
          <cell r="X106">
            <v>74676.916666666672</v>
          </cell>
          <cell r="Y106">
            <v>74676.916666666672</v>
          </cell>
          <cell r="Z106">
            <v>74676.916666666672</v>
          </cell>
          <cell r="AA106">
            <v>74676.916666666672</v>
          </cell>
          <cell r="AB106">
            <v>70181.92115697742</v>
          </cell>
          <cell r="AC106">
            <v>70181.92115697742</v>
          </cell>
          <cell r="AD106">
            <v>70181.92115697742</v>
          </cell>
          <cell r="AE106">
            <v>70181.92115697742</v>
          </cell>
          <cell r="AF106">
            <v>70181.92115697742</v>
          </cell>
          <cell r="AG106">
            <v>70181.92115697742</v>
          </cell>
          <cell r="AH106">
            <v>70181.92115697742</v>
          </cell>
          <cell r="AI106">
            <v>70181.92115697742</v>
          </cell>
          <cell r="AJ106">
            <v>70181.92115697742</v>
          </cell>
          <cell r="AK106">
            <v>70181.92115697742</v>
          </cell>
          <cell r="AL106">
            <v>70181.92115697742</v>
          </cell>
          <cell r="AM106">
            <v>70181.92115697742</v>
          </cell>
          <cell r="AN106">
            <v>67789.018175261022</v>
          </cell>
          <cell r="AO106">
            <v>67789.018175261022</v>
          </cell>
          <cell r="AP106">
            <v>67789.018175261022</v>
          </cell>
          <cell r="AQ106">
            <v>67789.018175261022</v>
          </cell>
          <cell r="AR106">
            <v>67789.018175261022</v>
          </cell>
          <cell r="AS106">
            <v>67789.018175261022</v>
          </cell>
          <cell r="AT106">
            <v>67789.018175261022</v>
          </cell>
          <cell r="AU106">
            <v>67789.018175261022</v>
          </cell>
          <cell r="AV106">
            <v>67789.018175261022</v>
          </cell>
          <cell r="AW106">
            <v>67789.018175261022</v>
          </cell>
          <cell r="AX106">
            <v>67789.018175261022</v>
          </cell>
          <cell r="AY106">
            <v>67789.018175261022</v>
          </cell>
          <cell r="AZ106">
            <v>69739.555753453998</v>
          </cell>
          <cell r="BA106">
            <v>69739.555753453998</v>
          </cell>
          <cell r="BB106">
            <v>69739.555753453998</v>
          </cell>
          <cell r="BC106">
            <v>69739.555753453998</v>
          </cell>
          <cell r="BD106">
            <v>69739.555753453998</v>
          </cell>
          <cell r="BE106">
            <v>69739.555753453998</v>
          </cell>
          <cell r="BF106">
            <v>69739.555753453998</v>
          </cell>
          <cell r="BG106">
            <v>69739.555753453998</v>
          </cell>
          <cell r="BH106">
            <v>69739.555753453998</v>
          </cell>
          <cell r="BI106">
            <v>69739.555753453998</v>
          </cell>
          <cell r="BJ106">
            <v>69739.555753453998</v>
          </cell>
          <cell r="BK106">
            <v>69739.555753453998</v>
          </cell>
          <cell r="BL106">
            <v>69090.700215431338</v>
          </cell>
          <cell r="BM106">
            <v>69090.700215431338</v>
          </cell>
          <cell r="BN106">
            <v>69090.700215431338</v>
          </cell>
          <cell r="BO106">
            <v>69090.700215431338</v>
          </cell>
          <cell r="BP106">
            <v>69090.700215431338</v>
          </cell>
          <cell r="BQ106">
            <v>69090.700215431338</v>
          </cell>
          <cell r="BR106">
            <v>69090.700215431338</v>
          </cell>
          <cell r="BS106">
            <v>69090.700215431338</v>
          </cell>
          <cell r="BT106">
            <v>69090.700215431338</v>
          </cell>
          <cell r="BU106">
            <v>69090.700215431338</v>
          </cell>
          <cell r="BV106">
            <v>69090.700215431338</v>
          </cell>
          <cell r="BW106">
            <v>69090.700215431338</v>
          </cell>
          <cell r="BX106">
            <v>72199.781725125737</v>
          </cell>
          <cell r="BY106">
            <v>72199.781725125737</v>
          </cell>
          <cell r="BZ106">
            <v>72199.781725125737</v>
          </cell>
          <cell r="CA106">
            <v>72199.781725125737</v>
          </cell>
          <cell r="CB106">
            <v>72199.781725125737</v>
          </cell>
          <cell r="CC106">
            <v>72199.781725125737</v>
          </cell>
          <cell r="CD106">
            <v>72199.781725125737</v>
          </cell>
          <cell r="CE106">
            <v>72199.781725125737</v>
          </cell>
          <cell r="CF106">
            <v>72199.781725125737</v>
          </cell>
          <cell r="CG106">
            <v>72199.781725125737</v>
          </cell>
          <cell r="CH106">
            <v>72199.781725125737</v>
          </cell>
          <cell r="CI106">
            <v>72199.781725125737</v>
          </cell>
        </row>
        <row r="107">
          <cell r="P107">
            <v>28109.166666666668</v>
          </cell>
          <cell r="Q107">
            <v>28109.166666666668</v>
          </cell>
          <cell r="R107">
            <v>28109.166666666668</v>
          </cell>
          <cell r="S107">
            <v>28109.166666666668</v>
          </cell>
          <cell r="T107">
            <v>28109.166666666668</v>
          </cell>
          <cell r="U107">
            <v>28109.166666666668</v>
          </cell>
          <cell r="V107">
            <v>28109.166666666668</v>
          </cell>
          <cell r="W107">
            <v>28109.166666666668</v>
          </cell>
          <cell r="X107">
            <v>28109.166666666668</v>
          </cell>
          <cell r="Y107">
            <v>28109.166666666668</v>
          </cell>
          <cell r="Z107">
            <v>28109.166666666668</v>
          </cell>
          <cell r="AA107">
            <v>28109.166666666668</v>
          </cell>
          <cell r="AB107">
            <v>29467.710008967351</v>
          </cell>
          <cell r="AC107">
            <v>29467.710008967351</v>
          </cell>
          <cell r="AD107">
            <v>29467.710008967351</v>
          </cell>
          <cell r="AE107">
            <v>29467.710008967351</v>
          </cell>
          <cell r="AF107">
            <v>29467.710008967351</v>
          </cell>
          <cell r="AG107">
            <v>29467.710008967351</v>
          </cell>
          <cell r="AH107">
            <v>29467.710008967351</v>
          </cell>
          <cell r="AI107">
            <v>29467.710008967351</v>
          </cell>
          <cell r="AJ107">
            <v>29467.710008967351</v>
          </cell>
          <cell r="AK107">
            <v>29467.710008967351</v>
          </cell>
          <cell r="AL107">
            <v>29467.710008967351</v>
          </cell>
          <cell r="AM107">
            <v>29467.710008967351</v>
          </cell>
          <cell r="AN107">
            <v>30232.473548949481</v>
          </cell>
          <cell r="AO107">
            <v>30232.473548949481</v>
          </cell>
          <cell r="AP107">
            <v>30232.473548949481</v>
          </cell>
          <cell r="AQ107">
            <v>30232.473548949481</v>
          </cell>
          <cell r="AR107">
            <v>30232.473548949481</v>
          </cell>
          <cell r="AS107">
            <v>30232.473548949481</v>
          </cell>
          <cell r="AT107">
            <v>30232.473548949481</v>
          </cell>
          <cell r="AU107">
            <v>30232.473548949481</v>
          </cell>
          <cell r="AV107">
            <v>30232.473548949481</v>
          </cell>
          <cell r="AW107">
            <v>30232.473548949481</v>
          </cell>
          <cell r="AX107">
            <v>30232.473548949481</v>
          </cell>
          <cell r="AY107">
            <v>30232.473548949481</v>
          </cell>
          <cell r="AZ107">
            <v>30972.996117827894</v>
          </cell>
          <cell r="BA107">
            <v>30972.996117827894</v>
          </cell>
          <cell r="BB107">
            <v>30972.996117827894</v>
          </cell>
          <cell r="BC107">
            <v>30972.996117827894</v>
          </cell>
          <cell r="BD107">
            <v>30972.996117827894</v>
          </cell>
          <cell r="BE107">
            <v>30972.996117827894</v>
          </cell>
          <cell r="BF107">
            <v>30972.996117827894</v>
          </cell>
          <cell r="BG107">
            <v>30972.996117827894</v>
          </cell>
          <cell r="BH107">
            <v>30972.996117827894</v>
          </cell>
          <cell r="BI107">
            <v>30972.996117827894</v>
          </cell>
          <cell r="BJ107">
            <v>30972.996117827894</v>
          </cell>
          <cell r="BK107">
            <v>30972.996117827894</v>
          </cell>
          <cell r="BL107">
            <v>31735.144555692008</v>
          </cell>
          <cell r="BM107">
            <v>31735.144555692008</v>
          </cell>
          <cell r="BN107">
            <v>31735.144555692008</v>
          </cell>
          <cell r="BO107">
            <v>31735.144555692008</v>
          </cell>
          <cell r="BP107">
            <v>31735.144555692008</v>
          </cell>
          <cell r="BQ107">
            <v>31735.144555692008</v>
          </cell>
          <cell r="BR107">
            <v>31735.144555692008</v>
          </cell>
          <cell r="BS107">
            <v>31735.144555692008</v>
          </cell>
          <cell r="BT107">
            <v>31735.144555692008</v>
          </cell>
          <cell r="BU107">
            <v>31735.144555692008</v>
          </cell>
          <cell r="BV107">
            <v>31735.144555692008</v>
          </cell>
          <cell r="BW107">
            <v>31735.144555692008</v>
          </cell>
          <cell r="BX107">
            <v>33163.226060698144</v>
          </cell>
          <cell r="BY107">
            <v>33163.226060698144</v>
          </cell>
          <cell r="BZ107">
            <v>33163.226060698144</v>
          </cell>
          <cell r="CA107">
            <v>33163.226060698144</v>
          </cell>
          <cell r="CB107">
            <v>33163.226060698144</v>
          </cell>
          <cell r="CC107">
            <v>33163.226060698144</v>
          </cell>
          <cell r="CD107">
            <v>33163.226060698144</v>
          </cell>
          <cell r="CE107">
            <v>33163.226060698144</v>
          </cell>
          <cell r="CF107">
            <v>33163.226060698144</v>
          </cell>
          <cell r="CG107">
            <v>33163.226060698144</v>
          </cell>
          <cell r="CH107">
            <v>33163.226060698144</v>
          </cell>
          <cell r="CI107">
            <v>33163.226060698144</v>
          </cell>
        </row>
        <row r="108">
          <cell r="P108">
            <v>15503.666666666666</v>
          </cell>
          <cell r="Q108">
            <v>15503.666666666666</v>
          </cell>
          <cell r="R108">
            <v>15503.666666666666</v>
          </cell>
          <cell r="S108">
            <v>15503.666666666666</v>
          </cell>
          <cell r="T108">
            <v>15503.666666666666</v>
          </cell>
          <cell r="U108">
            <v>15503.666666666666</v>
          </cell>
          <cell r="V108">
            <v>15503.666666666666</v>
          </cell>
          <cell r="W108">
            <v>15503.666666666666</v>
          </cell>
          <cell r="X108">
            <v>15503.666666666666</v>
          </cell>
          <cell r="Y108">
            <v>15503.666666666666</v>
          </cell>
          <cell r="Z108">
            <v>15503.666666666666</v>
          </cell>
          <cell r="AA108">
            <v>15503.666666666666</v>
          </cell>
          <cell r="AB108">
            <v>15543.046719934502</v>
          </cell>
          <cell r="AC108">
            <v>15543.046719934502</v>
          </cell>
          <cell r="AD108">
            <v>15543.046719934502</v>
          </cell>
          <cell r="AE108">
            <v>15543.046719934502</v>
          </cell>
          <cell r="AF108">
            <v>15543.046719934502</v>
          </cell>
          <cell r="AG108">
            <v>15543.046719934502</v>
          </cell>
          <cell r="AH108">
            <v>15543.046719934502</v>
          </cell>
          <cell r="AI108">
            <v>15543.046719934502</v>
          </cell>
          <cell r="AJ108">
            <v>15543.046719934502</v>
          </cell>
          <cell r="AK108">
            <v>15543.046719934502</v>
          </cell>
          <cell r="AL108">
            <v>15543.046719934502</v>
          </cell>
          <cell r="AM108">
            <v>15543.046719934502</v>
          </cell>
          <cell r="AN108">
            <v>16099.159882934027</v>
          </cell>
          <cell r="AO108">
            <v>16099.159882934027</v>
          </cell>
          <cell r="AP108">
            <v>16099.159882934027</v>
          </cell>
          <cell r="AQ108">
            <v>16099.159882934027</v>
          </cell>
          <cell r="AR108">
            <v>16099.159882934027</v>
          </cell>
          <cell r="AS108">
            <v>16099.159882934027</v>
          </cell>
          <cell r="AT108">
            <v>16099.159882934027</v>
          </cell>
          <cell r="AU108">
            <v>16099.159882934027</v>
          </cell>
          <cell r="AV108">
            <v>16099.159882934027</v>
          </cell>
          <cell r="AW108">
            <v>16099.159882934027</v>
          </cell>
          <cell r="AX108">
            <v>16099.159882934027</v>
          </cell>
          <cell r="AY108">
            <v>16099.159882934027</v>
          </cell>
          <cell r="AZ108">
            <v>16083.165503395938</v>
          </cell>
          <cell r="BA108">
            <v>16083.165503395938</v>
          </cell>
          <cell r="BB108">
            <v>16083.165503395938</v>
          </cell>
          <cell r="BC108">
            <v>16083.165503395938</v>
          </cell>
          <cell r="BD108">
            <v>16083.165503395938</v>
          </cell>
          <cell r="BE108">
            <v>16083.165503395938</v>
          </cell>
          <cell r="BF108">
            <v>16083.165503395938</v>
          </cell>
          <cell r="BG108">
            <v>16083.165503395938</v>
          </cell>
          <cell r="BH108">
            <v>16083.165503395938</v>
          </cell>
          <cell r="BI108">
            <v>16083.165503395938</v>
          </cell>
          <cell r="BJ108">
            <v>16083.165503395938</v>
          </cell>
          <cell r="BK108">
            <v>16083.165503395938</v>
          </cell>
          <cell r="BL108">
            <v>16576.920637010207</v>
          </cell>
          <cell r="BM108">
            <v>16576.920637010207</v>
          </cell>
          <cell r="BN108">
            <v>16576.920637010207</v>
          </cell>
          <cell r="BO108">
            <v>16576.920637010207</v>
          </cell>
          <cell r="BP108">
            <v>16576.920637010207</v>
          </cell>
          <cell r="BQ108">
            <v>16576.920637010207</v>
          </cell>
          <cell r="BR108">
            <v>16576.920637010207</v>
          </cell>
          <cell r="BS108">
            <v>16576.920637010207</v>
          </cell>
          <cell r="BT108">
            <v>16576.920637010207</v>
          </cell>
          <cell r="BU108">
            <v>16576.920637010207</v>
          </cell>
          <cell r="BV108">
            <v>16576.920637010207</v>
          </cell>
          <cell r="BW108">
            <v>16576.920637010207</v>
          </cell>
          <cell r="BX108">
            <v>17322.882065675665</v>
          </cell>
          <cell r="BY108">
            <v>17322.882065675665</v>
          </cell>
          <cell r="BZ108">
            <v>17322.882065675665</v>
          </cell>
          <cell r="CA108">
            <v>17322.882065675665</v>
          </cell>
          <cell r="CB108">
            <v>17322.882065675665</v>
          </cell>
          <cell r="CC108">
            <v>17322.882065675665</v>
          </cell>
          <cell r="CD108">
            <v>17322.882065675665</v>
          </cell>
          <cell r="CE108">
            <v>17322.882065675665</v>
          </cell>
          <cell r="CF108">
            <v>17322.882065675665</v>
          </cell>
          <cell r="CG108">
            <v>17322.882065675665</v>
          </cell>
          <cell r="CH108">
            <v>17322.882065675665</v>
          </cell>
          <cell r="CI108">
            <v>17322.882065675665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</row>
        <row r="110">
          <cell r="P110">
            <v>232057.15000000002</v>
          </cell>
          <cell r="Q110">
            <v>300683.49</v>
          </cell>
          <cell r="R110">
            <v>294864.70999999996</v>
          </cell>
          <cell r="S110">
            <v>307837.89</v>
          </cell>
          <cell r="T110">
            <v>233026.36000000002</v>
          </cell>
          <cell r="U110">
            <v>307321.18000000005</v>
          </cell>
          <cell r="V110">
            <v>308748.74</v>
          </cell>
          <cell r="W110">
            <v>234351.57</v>
          </cell>
          <cell r="X110">
            <v>309212.94</v>
          </cell>
          <cell r="Y110">
            <v>238566.97999999998</v>
          </cell>
          <cell r="Z110">
            <v>307662.40000000002</v>
          </cell>
          <cell r="AA110">
            <v>309845.14</v>
          </cell>
          <cell r="AB110">
            <v>236698.29300000003</v>
          </cell>
          <cell r="AC110">
            <v>306697.15980000002</v>
          </cell>
          <cell r="AD110">
            <v>300762.00419999997</v>
          </cell>
          <cell r="AE110">
            <v>313994.64780000004</v>
          </cell>
          <cell r="AF110">
            <v>237686.88720000003</v>
          </cell>
          <cell r="AG110">
            <v>313467.60360000003</v>
          </cell>
          <cell r="AH110">
            <v>314923.71480000002</v>
          </cell>
          <cell r="AI110">
            <v>239038.60140000001</v>
          </cell>
          <cell r="AJ110">
            <v>315397.19880000001</v>
          </cell>
          <cell r="AK110">
            <v>243338.31959999999</v>
          </cell>
          <cell r="AL110">
            <v>313815.64800000004</v>
          </cell>
          <cell r="AM110">
            <v>316042.0428</v>
          </cell>
          <cell r="AN110">
            <v>241432.25886000003</v>
          </cell>
          <cell r="AO110">
            <v>312831.10299600003</v>
          </cell>
          <cell r="AP110">
            <v>306777.24428399996</v>
          </cell>
          <cell r="AQ110">
            <v>320274.54075600003</v>
          </cell>
          <cell r="AR110">
            <v>242440.62494400004</v>
          </cell>
          <cell r="AS110">
            <v>319736.95567200001</v>
          </cell>
          <cell r="AT110">
            <v>321222.18909600005</v>
          </cell>
          <cell r="AU110">
            <v>243819.37342800002</v>
          </cell>
          <cell r="AV110">
            <v>321705.14277600002</v>
          </cell>
          <cell r="AW110">
            <v>248205.08599199998</v>
          </cell>
          <cell r="AX110">
            <v>320091.96096000005</v>
          </cell>
          <cell r="AY110">
            <v>322362.88365600002</v>
          </cell>
          <cell r="AZ110">
            <v>246260.90403720003</v>
          </cell>
          <cell r="BA110">
            <v>319087.72505592002</v>
          </cell>
          <cell r="BB110">
            <v>312912.78916967998</v>
          </cell>
          <cell r="BC110">
            <v>326680.03157112002</v>
          </cell>
          <cell r="BD110">
            <v>247289.43744288004</v>
          </cell>
          <cell r="BE110">
            <v>326131.69478543999</v>
          </cell>
          <cell r="BF110">
            <v>327646.63287792006</v>
          </cell>
          <cell r="BG110">
            <v>248695.76089656004</v>
          </cell>
          <cell r="BH110">
            <v>328139.24563152005</v>
          </cell>
          <cell r="BI110">
            <v>253169.18771183997</v>
          </cell>
          <cell r="BJ110">
            <v>326493.80017920007</v>
          </cell>
          <cell r="BK110">
            <v>328810.14132912003</v>
          </cell>
          <cell r="BL110">
            <v>251186.12211794403</v>
          </cell>
          <cell r="BM110">
            <v>325469.4795570384</v>
          </cell>
          <cell r="BN110">
            <v>319171.04495307361</v>
          </cell>
          <cell r="BO110">
            <v>333213.63220254245</v>
          </cell>
          <cell r="BP110">
            <v>252235.22619173763</v>
          </cell>
          <cell r="BQ110">
            <v>332654.32868114882</v>
          </cell>
          <cell r="BR110">
            <v>334199.56553547847</v>
          </cell>
          <cell r="BS110">
            <v>253669.67611449125</v>
          </cell>
          <cell r="BT110">
            <v>334702.03054415045</v>
          </cell>
          <cell r="BU110">
            <v>258232.57146607677</v>
          </cell>
          <cell r="BV110">
            <v>333023.67618278408</v>
          </cell>
          <cell r="BW110">
            <v>335386.34415570245</v>
          </cell>
          <cell r="BX110">
            <v>256209.84456030291</v>
          </cell>
          <cell r="BY110">
            <v>331978.86914817919</v>
          </cell>
          <cell r="BZ110">
            <v>325554.46585213509</v>
          </cell>
          <cell r="CA110">
            <v>339877.90484659327</v>
          </cell>
          <cell r="CB110">
            <v>257279.93071557238</v>
          </cell>
          <cell r="CC110">
            <v>339307.41525477183</v>
          </cell>
          <cell r="CD110">
            <v>340883.55684618803</v>
          </cell>
          <cell r="CE110">
            <v>258743.06963678109</v>
          </cell>
          <cell r="CF110">
            <v>341396.07115503348</v>
          </cell>
          <cell r="CG110">
            <v>263397.22289539833</v>
          </cell>
          <cell r="CH110">
            <v>339684.14970643976</v>
          </cell>
          <cell r="CI110">
            <v>342094.07103881653</v>
          </cell>
        </row>
        <row r="111">
          <cell r="P111">
            <v>631173.54465000005</v>
          </cell>
          <cell r="Q111">
            <v>699799.88465000014</v>
          </cell>
          <cell r="R111">
            <v>693981.10465000011</v>
          </cell>
          <cell r="S111">
            <v>706954.28465000005</v>
          </cell>
          <cell r="T111">
            <v>632142.75465000013</v>
          </cell>
          <cell r="U111">
            <v>706437.57465000008</v>
          </cell>
          <cell r="V111">
            <v>707865.13465000014</v>
          </cell>
          <cell r="W111">
            <v>633467.9646500001</v>
          </cell>
          <cell r="X111">
            <v>708329.33465000009</v>
          </cell>
          <cell r="Y111">
            <v>637683.37465000013</v>
          </cell>
          <cell r="Z111">
            <v>706778.79465000005</v>
          </cell>
          <cell r="AA111">
            <v>708961.53465000005</v>
          </cell>
          <cell r="AB111">
            <v>639270.18664827396</v>
          </cell>
          <cell r="AC111">
            <v>709269.05344827392</v>
          </cell>
          <cell r="AD111">
            <v>703333.89784827386</v>
          </cell>
          <cell r="AE111">
            <v>716566.54144827393</v>
          </cell>
          <cell r="AF111">
            <v>640258.78084827389</v>
          </cell>
          <cell r="AG111">
            <v>716039.49724827392</v>
          </cell>
          <cell r="AH111">
            <v>717495.60844827397</v>
          </cell>
          <cell r="AI111">
            <v>641610.49504827394</v>
          </cell>
          <cell r="AJ111">
            <v>717969.09244827391</v>
          </cell>
          <cell r="AK111">
            <v>645910.21324827382</v>
          </cell>
          <cell r="AL111">
            <v>716387.54164827394</v>
          </cell>
          <cell r="AM111">
            <v>718613.93644827395</v>
          </cell>
          <cell r="AN111">
            <v>646901.46640211088</v>
          </cell>
          <cell r="AO111">
            <v>718300.31053811079</v>
          </cell>
          <cell r="AP111">
            <v>712246.45182611072</v>
          </cell>
          <cell r="AQ111">
            <v>725743.74829811091</v>
          </cell>
          <cell r="AR111">
            <v>647909.83248611086</v>
          </cell>
          <cell r="AS111">
            <v>725206.16321411077</v>
          </cell>
          <cell r="AT111">
            <v>726691.39663811086</v>
          </cell>
          <cell r="AU111">
            <v>649288.58097011084</v>
          </cell>
          <cell r="AV111">
            <v>727174.35031811078</v>
          </cell>
          <cell r="AW111">
            <v>653674.29353411077</v>
          </cell>
          <cell r="AX111">
            <v>725561.16850211087</v>
          </cell>
          <cell r="AY111">
            <v>727832.09119811084</v>
          </cell>
          <cell r="AZ111">
            <v>657389.32173534168</v>
          </cell>
          <cell r="BA111">
            <v>730216.14275406161</v>
          </cell>
          <cell r="BB111">
            <v>724041.20686782163</v>
          </cell>
          <cell r="BC111">
            <v>737808.44926926168</v>
          </cell>
          <cell r="BD111">
            <v>658417.85514102166</v>
          </cell>
          <cell r="BE111">
            <v>737260.11248358164</v>
          </cell>
          <cell r="BF111">
            <v>738775.05057606171</v>
          </cell>
          <cell r="BG111">
            <v>659824.17859470169</v>
          </cell>
          <cell r="BH111">
            <v>739267.66332966171</v>
          </cell>
          <cell r="BI111">
            <v>664297.60540998168</v>
          </cell>
          <cell r="BJ111">
            <v>737622.21787734167</v>
          </cell>
          <cell r="BK111">
            <v>739938.55902726168</v>
          </cell>
          <cell r="BL111">
            <v>663413.95563224889</v>
          </cell>
          <cell r="BM111">
            <v>737697.31307134335</v>
          </cell>
          <cell r="BN111">
            <v>731398.87846737844</v>
          </cell>
          <cell r="BO111">
            <v>745441.46571684733</v>
          </cell>
          <cell r="BP111">
            <v>664463.05970604252</v>
          </cell>
          <cell r="BQ111">
            <v>744882.16219545365</v>
          </cell>
          <cell r="BR111">
            <v>746427.39904978336</v>
          </cell>
          <cell r="BS111">
            <v>665897.50962879614</v>
          </cell>
          <cell r="BT111">
            <v>746929.86405845534</v>
          </cell>
          <cell r="BU111">
            <v>670460.40498038172</v>
          </cell>
          <cell r="BV111">
            <v>745251.50969708897</v>
          </cell>
          <cell r="BW111">
            <v>747614.17767000734</v>
          </cell>
          <cell r="BX111">
            <v>686987.93058275164</v>
          </cell>
          <cell r="BY111">
            <v>762756.95517062792</v>
          </cell>
          <cell r="BZ111">
            <v>756332.55187458382</v>
          </cell>
          <cell r="CA111">
            <v>770655.990869042</v>
          </cell>
          <cell r="CB111">
            <v>688058.01673802105</v>
          </cell>
          <cell r="CC111">
            <v>770085.50127722055</v>
          </cell>
          <cell r="CD111">
            <v>771661.64286863676</v>
          </cell>
          <cell r="CE111">
            <v>689521.15565922984</v>
          </cell>
          <cell r="CF111">
            <v>772174.15717748227</v>
          </cell>
          <cell r="CG111">
            <v>694175.308917847</v>
          </cell>
          <cell r="CH111">
            <v>770462.23572888854</v>
          </cell>
          <cell r="CI111">
            <v>772872.15706126532</v>
          </cell>
        </row>
        <row r="130">
          <cell r="P130">
            <v>945136.38424739568</v>
          </cell>
          <cell r="Q130">
            <v>-11459448.835752605</v>
          </cell>
          <cell r="R130">
            <v>1007939.9442473957</v>
          </cell>
          <cell r="S130">
            <v>1020913.1242473957</v>
          </cell>
          <cell r="T130">
            <v>946101.59424739575</v>
          </cell>
          <cell r="U130">
            <v>1020396.4142473957</v>
          </cell>
          <cell r="V130">
            <v>1021822.9742473958</v>
          </cell>
          <cell r="W130">
            <v>1628496.905254764</v>
          </cell>
          <cell r="X130">
            <v>1703358.2752547639</v>
          </cell>
          <cell r="Y130">
            <v>1632712.3152547639</v>
          </cell>
          <cell r="Z130">
            <v>1701807.7352547639</v>
          </cell>
          <cell r="AA130">
            <v>1703990.4752547638</v>
          </cell>
          <cell r="AB130">
            <v>1634299.1272530379</v>
          </cell>
          <cell r="AC130">
            <v>1704297.9940530378</v>
          </cell>
          <cell r="AD130">
            <v>1698362.8384530377</v>
          </cell>
          <cell r="AE130">
            <v>1711595.4820530377</v>
          </cell>
          <cell r="AF130">
            <v>1635287.7214530376</v>
          </cell>
          <cell r="AG130">
            <v>1711068.4378530378</v>
          </cell>
          <cell r="AH130">
            <v>1712524.5490530378</v>
          </cell>
          <cell r="AI130">
            <v>1636639.4356530379</v>
          </cell>
          <cell r="AJ130">
            <v>1712998.0330530377</v>
          </cell>
          <cell r="AK130">
            <v>1640939.1538530376</v>
          </cell>
          <cell r="AL130">
            <v>1711416.4822530379</v>
          </cell>
          <cell r="AM130">
            <v>1713642.8770530378</v>
          </cell>
          <cell r="AN130">
            <v>1641930.4070068747</v>
          </cell>
          <cell r="AO130">
            <v>1713329.2511428746</v>
          </cell>
          <cell r="AP130">
            <v>1707275.3924308745</v>
          </cell>
          <cell r="AQ130">
            <v>1720772.6889028747</v>
          </cell>
          <cell r="AR130">
            <v>1642938.7730908748</v>
          </cell>
          <cell r="AS130">
            <v>1720235.1038188746</v>
          </cell>
          <cell r="AT130">
            <v>1721720.3372428748</v>
          </cell>
          <cell r="AU130">
            <v>1644317.5215748746</v>
          </cell>
          <cell r="AV130">
            <v>1722203.2909228746</v>
          </cell>
          <cell r="AW130">
            <v>1648703.2341388746</v>
          </cell>
          <cell r="AX130">
            <v>1720590.1091068746</v>
          </cell>
          <cell r="AY130">
            <v>1722861.0318028745</v>
          </cell>
          <cell r="AZ130">
            <v>1652418.2623401056</v>
          </cell>
          <cell r="BA130">
            <v>1725245.0833588254</v>
          </cell>
          <cell r="BB130">
            <v>1719070.1474725856</v>
          </cell>
          <cell r="BC130">
            <v>1732837.3898740255</v>
          </cell>
          <cell r="BD130">
            <v>1653446.7957457853</v>
          </cell>
          <cell r="BE130">
            <v>1732289.0530883456</v>
          </cell>
          <cell r="BF130">
            <v>1733803.9911808255</v>
          </cell>
          <cell r="BG130">
            <v>1654853.1191994655</v>
          </cell>
          <cell r="BH130">
            <v>1734296.6039344254</v>
          </cell>
          <cell r="BI130">
            <v>1659326.5460147455</v>
          </cell>
          <cell r="BJ130">
            <v>1732651.1584821055</v>
          </cell>
          <cell r="BK130">
            <v>1734967.4996320256</v>
          </cell>
          <cell r="BL130">
            <v>1658442.8962370127</v>
          </cell>
          <cell r="BM130">
            <v>1732726.2536761072</v>
          </cell>
          <cell r="BN130">
            <v>1726427.8190721422</v>
          </cell>
          <cell r="BO130">
            <v>1740470.4063216113</v>
          </cell>
          <cell r="BP130">
            <v>1659492.0003108063</v>
          </cell>
          <cell r="BQ130">
            <v>1739911.1028002175</v>
          </cell>
          <cell r="BR130">
            <v>1741456.3396545472</v>
          </cell>
          <cell r="BS130">
            <v>1660926.4502335601</v>
          </cell>
          <cell r="BT130">
            <v>1741958.804663219</v>
          </cell>
          <cell r="BU130">
            <v>1665489.3455851455</v>
          </cell>
          <cell r="BV130">
            <v>1740280.4503018528</v>
          </cell>
          <cell r="BW130">
            <v>1742643.1182747711</v>
          </cell>
          <cell r="BX130">
            <v>1682016.8711875156</v>
          </cell>
          <cell r="BY130">
            <v>1757785.8957753917</v>
          </cell>
          <cell r="BZ130">
            <v>1751361.4924793476</v>
          </cell>
          <cell r="CA130">
            <v>1765684.9314738058</v>
          </cell>
          <cell r="CB130">
            <v>1683086.9573427849</v>
          </cell>
          <cell r="CC130">
            <v>1765114.4418819845</v>
          </cell>
          <cell r="CD130">
            <v>1766690.5834734007</v>
          </cell>
          <cell r="CE130">
            <v>1684550.0962639935</v>
          </cell>
          <cell r="CF130">
            <v>1767203.0977822461</v>
          </cell>
          <cell r="CG130">
            <v>1689204.2495226108</v>
          </cell>
          <cell r="CH130">
            <v>1765491.1763336523</v>
          </cell>
          <cell r="CI130">
            <v>1767901.0976660291</v>
          </cell>
        </row>
        <row r="133">
          <cell r="P133">
            <v>9024395.8873779532</v>
          </cell>
          <cell r="Q133">
            <v>8335252.1310901949</v>
          </cell>
          <cell r="R133">
            <v>8088236.6738323551</v>
          </cell>
          <cell r="S133">
            <v>7457808.3928565085</v>
          </cell>
          <cell r="T133">
            <v>10645840.746828832</v>
          </cell>
          <cell r="U133">
            <v>12581319.691279523</v>
          </cell>
          <cell r="V133">
            <v>12717548.303778039</v>
          </cell>
          <cell r="W133">
            <v>10082135.687189875</v>
          </cell>
          <cell r="X133">
            <v>7377360.0656995699</v>
          </cell>
          <cell r="Y133">
            <v>4431968.1944579324</v>
          </cell>
          <cell r="Z133">
            <v>5342277.150244615</v>
          </cell>
          <cell r="AA133">
            <v>5374196.9578513019</v>
          </cell>
          <cell r="AB133">
            <v>6289431.1538925599</v>
          </cell>
          <cell r="AC133">
            <v>5807582.5306128077</v>
          </cell>
          <cell r="AD133">
            <v>5462699.5939656515</v>
          </cell>
          <cell r="AE133">
            <v>4675698.3327586697</v>
          </cell>
          <cell r="AF133">
            <v>5419721.5880478946</v>
          </cell>
          <cell r="AG133">
            <v>8524002.704491945</v>
          </cell>
          <cell r="AH133">
            <v>10215700.30817358</v>
          </cell>
          <cell r="AI133">
            <v>9825471.7295220271</v>
          </cell>
          <cell r="AJ133">
            <v>6885486.653671205</v>
          </cell>
          <cell r="AK133">
            <v>4693717.4307639441</v>
          </cell>
          <cell r="AL133">
            <v>5744350.8292594403</v>
          </cell>
          <cell r="AM133">
            <v>5944108.4716868764</v>
          </cell>
          <cell r="AN133">
            <v>6347104.9613812184</v>
          </cell>
          <cell r="AO133">
            <v>5840137.9817994265</v>
          </cell>
          <cell r="AP133">
            <v>4701175.3954377389</v>
          </cell>
          <cell r="AQ133">
            <v>4462621.0348611148</v>
          </cell>
          <cell r="AR133">
            <v>5304413.7426688951</v>
          </cell>
          <cell r="AS133">
            <v>8324761.0168533148</v>
          </cell>
          <cell r="AT133">
            <v>10180902.229637718</v>
          </cell>
          <cell r="AU133">
            <v>9756371.6874395031</v>
          </cell>
          <cell r="AV133">
            <v>6796339.4740668172</v>
          </cell>
          <cell r="AW133">
            <v>4726702.4976114025</v>
          </cell>
          <cell r="AX133">
            <v>5611669.6693526907</v>
          </cell>
          <cell r="AY133">
            <v>6003930.7474757871</v>
          </cell>
          <cell r="AZ133">
            <v>7293001.1394838523</v>
          </cell>
          <cell r="BA133">
            <v>6776411.3687705593</v>
          </cell>
          <cell r="BB133">
            <v>7127143.2041496811</v>
          </cell>
          <cell r="BC133">
            <v>3059423.3847899325</v>
          </cell>
          <cell r="BD133">
            <v>2969966.7627668041</v>
          </cell>
          <cell r="BE133">
            <v>7292094.1916163228</v>
          </cell>
          <cell r="BF133">
            <v>8571554.9898379315</v>
          </cell>
          <cell r="BG133">
            <v>8378829.1917486535</v>
          </cell>
          <cell r="BH133">
            <v>6183561.8783954177</v>
          </cell>
          <cell r="BI133">
            <v>5411578.9564931141</v>
          </cell>
          <cell r="BJ133">
            <v>6609096.3287468776</v>
          </cell>
          <cell r="BK133">
            <v>6862637.5348061146</v>
          </cell>
          <cell r="BL133">
            <v>6808326.0016292306</v>
          </cell>
          <cell r="BM133">
            <v>6350132.8055689251</v>
          </cell>
          <cell r="BN133">
            <v>5054266.6839857474</v>
          </cell>
          <cell r="BO133">
            <v>4532105.4313802905</v>
          </cell>
          <cell r="BP133">
            <v>6071723.967856532</v>
          </cell>
          <cell r="BQ133">
            <v>6892859.6195334224</v>
          </cell>
          <cell r="BR133">
            <v>7946902.0232520653</v>
          </cell>
          <cell r="BS133">
            <v>7779587.2598512024</v>
          </cell>
          <cell r="BT133">
            <v>5864292.4839677345</v>
          </cell>
          <cell r="BU133">
            <v>4260083.6255199052</v>
          </cell>
          <cell r="BV133">
            <v>6439167.4076166367</v>
          </cell>
          <cell r="BW133">
            <v>6555660.767375051</v>
          </cell>
          <cell r="BX133">
            <v>6941821.966980014</v>
          </cell>
          <cell r="BY133">
            <v>6474466.0058885003</v>
          </cell>
          <cell r="BZ133">
            <v>5152683.6607636604</v>
          </cell>
          <cell r="CA133">
            <v>4620080.2819960946</v>
          </cell>
          <cell r="CB133">
            <v>6190492.2880918626</v>
          </cell>
          <cell r="CC133">
            <v>7028051.7516922904</v>
          </cell>
          <cell r="CD133">
            <v>8103176.1023753025</v>
          </cell>
          <cell r="CE133">
            <v>7932516.1425964264</v>
          </cell>
          <cell r="CF133">
            <v>5978916.570085289</v>
          </cell>
          <cell r="CG133">
            <v>4342624.6333585028</v>
          </cell>
          <cell r="CH133">
            <v>6565291.1899871659</v>
          </cell>
          <cell r="CI133">
            <v>6684115.5158307478</v>
          </cell>
        </row>
        <row r="134">
          <cell r="P134">
            <v>696609.29017776181</v>
          </cell>
          <cell r="Q134">
            <v>501365.75671804545</v>
          </cell>
          <cell r="R134">
            <v>522621.45258264442</v>
          </cell>
          <cell r="S134">
            <v>641960.83298405551</v>
          </cell>
          <cell r="T134">
            <v>1290796.6586321543</v>
          </cell>
          <cell r="U134">
            <v>1323305.4832287591</v>
          </cell>
          <cell r="V134">
            <v>1297013.493341218</v>
          </cell>
          <cell r="W134">
            <v>1283383.2603481507</v>
          </cell>
          <cell r="X134">
            <v>1181902.3802601341</v>
          </cell>
          <cell r="Y134">
            <v>624140.22907202272</v>
          </cell>
          <cell r="Z134">
            <v>683232.88997713826</v>
          </cell>
          <cell r="AA134">
            <v>702191.66744767758</v>
          </cell>
          <cell r="AB134">
            <v>582458.73594850337</v>
          </cell>
          <cell r="AC134">
            <v>579402.26779392839</v>
          </cell>
          <cell r="AD134">
            <v>579425.52946883661</v>
          </cell>
          <cell r="AE134">
            <v>1012062.1017051768</v>
          </cell>
          <cell r="AF134">
            <v>1012085.3633800849</v>
          </cell>
          <cell r="AG134">
            <v>1012108.6250549929</v>
          </cell>
          <cell r="AH134">
            <v>1244202.842789571</v>
          </cell>
          <cell r="AI134">
            <v>1244226.1044644788</v>
          </cell>
          <cell r="AJ134">
            <v>1244249.3661393868</v>
          </cell>
          <cell r="AK134">
            <v>2771210.9889144166</v>
          </cell>
          <cell r="AL134">
            <v>2771234.2505893246</v>
          </cell>
          <cell r="AM134">
            <v>2771257.5122642326</v>
          </cell>
          <cell r="AN134">
            <v>599791.90953152021</v>
          </cell>
          <cell r="AO134">
            <v>599815.17120642832</v>
          </cell>
          <cell r="AP134">
            <v>599838.43288133619</v>
          </cell>
          <cell r="AQ134">
            <v>950424.58383530134</v>
          </cell>
          <cell r="AR134">
            <v>950447.84551020944</v>
          </cell>
          <cell r="AS134">
            <v>950471.10718511743</v>
          </cell>
          <cell r="AT134">
            <v>1193008.0127808158</v>
          </cell>
          <cell r="AU134">
            <v>1193031.2744557241</v>
          </cell>
          <cell r="AV134">
            <v>1193054.536130632</v>
          </cell>
          <cell r="AW134">
            <v>668789.75983487349</v>
          </cell>
          <cell r="AX134">
            <v>668813.02150978136</v>
          </cell>
          <cell r="AY134">
            <v>668836.28318468924</v>
          </cell>
          <cell r="AZ134">
            <v>653559.37605952984</v>
          </cell>
          <cell r="BA134">
            <v>613755.3199944098</v>
          </cell>
          <cell r="BB134">
            <v>461167.17306011292</v>
          </cell>
          <cell r="BC134">
            <v>478534.63955678284</v>
          </cell>
          <cell r="BD134">
            <v>446722.6527709479</v>
          </cell>
          <cell r="BE134">
            <v>664516.56494007097</v>
          </cell>
          <cell r="BF134">
            <v>723615.79994162219</v>
          </cell>
          <cell r="BG134">
            <v>721902.70915386698</v>
          </cell>
          <cell r="BH134">
            <v>654154.84532405622</v>
          </cell>
          <cell r="BI134">
            <v>663190.03597756184</v>
          </cell>
          <cell r="BJ134">
            <v>641371.83825343812</v>
          </cell>
          <cell r="BK134">
            <v>634497.3795960251</v>
          </cell>
          <cell r="BL134">
            <v>784959.9018190552</v>
          </cell>
          <cell r="BM134">
            <v>784983.16349396319</v>
          </cell>
          <cell r="BN134">
            <v>785006.4251688713</v>
          </cell>
          <cell r="BO134">
            <v>785029.68684377929</v>
          </cell>
          <cell r="BP134">
            <v>785052.94851868716</v>
          </cell>
          <cell r="BQ134">
            <v>785076.21019359527</v>
          </cell>
          <cell r="BR134">
            <v>785099.47186850326</v>
          </cell>
          <cell r="BS134">
            <v>785122.73354341125</v>
          </cell>
          <cell r="BT134">
            <v>785145.99521831924</v>
          </cell>
          <cell r="BU134">
            <v>785169.25689322734</v>
          </cell>
          <cell r="BV134">
            <v>785192.51856813533</v>
          </cell>
          <cell r="BW134">
            <v>785215.78024304344</v>
          </cell>
          <cell r="BX134">
            <v>798484.90293340385</v>
          </cell>
          <cell r="BY134">
            <v>798508.16460831196</v>
          </cell>
          <cell r="BZ134">
            <v>798531.42628321995</v>
          </cell>
          <cell r="CA134">
            <v>798554.68795812805</v>
          </cell>
          <cell r="CB134">
            <v>817365.30679343594</v>
          </cell>
          <cell r="CC134">
            <v>800273.21470794408</v>
          </cell>
          <cell r="CD134">
            <v>800416.73685495357</v>
          </cell>
          <cell r="CE134">
            <v>800560.25900196307</v>
          </cell>
          <cell r="CF134">
            <v>800703.78114897257</v>
          </cell>
          <cell r="CG134">
            <v>800847.30329598207</v>
          </cell>
          <cell r="CH134">
            <v>800990.82544299134</v>
          </cell>
          <cell r="CI134">
            <v>801134.34759000095</v>
          </cell>
        </row>
        <row r="135">
          <cell r="P135">
            <v>1078862.2295610539</v>
          </cell>
          <cell r="Q135">
            <v>1013111.087821717</v>
          </cell>
          <cell r="R135">
            <v>1103569.9115027285</v>
          </cell>
          <cell r="S135">
            <v>1063768.0532474502</v>
          </cell>
          <cell r="T135">
            <v>1797094.3613123938</v>
          </cell>
          <cell r="U135">
            <v>1855606.335417975</v>
          </cell>
          <cell r="V135">
            <v>1934390.8109861386</v>
          </cell>
          <cell r="W135">
            <v>1911282.1115472373</v>
          </cell>
          <cell r="X135">
            <v>1728020.1032537054</v>
          </cell>
          <cell r="Y135">
            <v>794880.64993611223</v>
          </cell>
          <cell r="Z135">
            <v>1132513.3051621695</v>
          </cell>
          <cell r="AA135">
            <v>1209844.7121008693</v>
          </cell>
          <cell r="AB135">
            <v>1102837.8093919184</v>
          </cell>
          <cell r="AC135">
            <v>1101992.8615137429</v>
          </cell>
          <cell r="AD135">
            <v>1101147.8919920383</v>
          </cell>
          <cell r="AE135">
            <v>1566385.1449923415</v>
          </cell>
          <cell r="AF135">
            <v>1565540.1754706369</v>
          </cell>
          <cell r="AG135">
            <v>1564695.2059489323</v>
          </cell>
          <cell r="AH135">
            <v>1817496.4512412504</v>
          </cell>
          <cell r="AI135">
            <v>1816651.4817195458</v>
          </cell>
          <cell r="AJ135">
            <v>1815806.5121978417</v>
          </cell>
          <cell r="AK135">
            <v>998629.57437895809</v>
          </cell>
          <cell r="AL135">
            <v>997784.60485725384</v>
          </cell>
          <cell r="AM135">
            <v>996939.6353355496</v>
          </cell>
          <cell r="AN135">
            <v>1112999.3317314603</v>
          </cell>
          <cell r="AO135">
            <v>1112154.3622097559</v>
          </cell>
          <cell r="AP135">
            <v>1111309.3926880516</v>
          </cell>
          <cell r="AQ135">
            <v>1518681.8801283892</v>
          </cell>
          <cell r="AR135">
            <v>1517836.9106066853</v>
          </cell>
          <cell r="AS135">
            <v>1516991.9410849807</v>
          </cell>
          <cell r="AT135">
            <v>1787015.4624305528</v>
          </cell>
          <cell r="AU135">
            <v>1786170.4929088487</v>
          </cell>
          <cell r="AV135">
            <v>1785325.5233871448</v>
          </cell>
          <cell r="AW135">
            <v>973384.8026819342</v>
          </cell>
          <cell r="AX135">
            <v>972539.83316022996</v>
          </cell>
          <cell r="AY135">
            <v>971694.86363852525</v>
          </cell>
          <cell r="AZ135">
            <v>1394306.1846650895</v>
          </cell>
          <cell r="BA135">
            <v>1393461.2151433851</v>
          </cell>
          <cell r="BB135">
            <v>1392616.2456216807</v>
          </cell>
          <cell r="BC135">
            <v>1391771.2760999766</v>
          </cell>
          <cell r="BD135">
            <v>1390926.306578272</v>
          </cell>
          <cell r="BE135">
            <v>1390081.3370565674</v>
          </cell>
          <cell r="BF135">
            <v>1389236.3675348631</v>
          </cell>
          <cell r="BG135">
            <v>1388391.3980131585</v>
          </cell>
          <cell r="BH135">
            <v>1387546.4284914543</v>
          </cell>
          <cell r="BI135">
            <v>1386701.4589697495</v>
          </cell>
          <cell r="BJ135">
            <v>1385856.4894480456</v>
          </cell>
          <cell r="BK135">
            <v>1385011.519926341</v>
          </cell>
          <cell r="BL135">
            <v>1388705.5045607367</v>
          </cell>
          <cell r="BM135">
            <v>1387860.5350390323</v>
          </cell>
          <cell r="BN135">
            <v>1387015.5655173275</v>
          </cell>
          <cell r="BO135">
            <v>1386170.5959956234</v>
          </cell>
          <cell r="BP135">
            <v>1385325.626473919</v>
          </cell>
          <cell r="BQ135">
            <v>1384480.6569522147</v>
          </cell>
          <cell r="BR135">
            <v>1383635.6874305103</v>
          </cell>
          <cell r="BS135">
            <v>1382790.7179088057</v>
          </cell>
          <cell r="BT135">
            <v>1381945.7483871011</v>
          </cell>
          <cell r="BU135">
            <v>1381100.778865397</v>
          </cell>
          <cell r="BV135">
            <v>1380255.8093436924</v>
          </cell>
          <cell r="BW135">
            <v>1379410.839821988</v>
          </cell>
          <cell r="BX135">
            <v>1401212.2307197331</v>
          </cell>
          <cell r="BY135">
            <v>1400367.2611980287</v>
          </cell>
          <cell r="BZ135">
            <v>1399522.2916763243</v>
          </cell>
          <cell r="CA135">
            <v>1398677.32215462</v>
          </cell>
          <cell r="CB135">
            <v>1397832.3526329158</v>
          </cell>
          <cell r="CC135">
            <v>1401526.6441112112</v>
          </cell>
          <cell r="CD135">
            <v>1401008.4387902243</v>
          </cell>
          <cell r="CE135">
            <v>1400490.2334692378</v>
          </cell>
          <cell r="CF135">
            <v>1399972.0281482511</v>
          </cell>
          <cell r="CG135">
            <v>1399453.8228272642</v>
          </cell>
          <cell r="CH135">
            <v>1398935.6175062773</v>
          </cell>
          <cell r="CI135">
            <v>1398417.4121852908</v>
          </cell>
        </row>
        <row r="136">
          <cell r="P136">
            <v>-20834</v>
          </cell>
          <cell r="Q136">
            <v>-20834</v>
          </cell>
          <cell r="R136">
            <v>-20834</v>
          </cell>
          <cell r="S136">
            <v>-20834</v>
          </cell>
          <cell r="T136">
            <v>-20834</v>
          </cell>
          <cell r="U136">
            <v>-20834</v>
          </cell>
          <cell r="V136">
            <v>-20834</v>
          </cell>
          <cell r="W136">
            <v>-20834</v>
          </cell>
          <cell r="X136">
            <v>-20834</v>
          </cell>
          <cell r="Y136">
            <v>-20834</v>
          </cell>
          <cell r="Z136">
            <v>-20834</v>
          </cell>
          <cell r="AA136">
            <v>-20834</v>
          </cell>
          <cell r="AB136">
            <v>-20834</v>
          </cell>
          <cell r="AC136">
            <v>-20834</v>
          </cell>
          <cell r="AD136">
            <v>-20834</v>
          </cell>
          <cell r="AE136">
            <v>-20834</v>
          </cell>
          <cell r="AF136">
            <v>-20834</v>
          </cell>
          <cell r="AG136">
            <v>-20834</v>
          </cell>
          <cell r="AH136">
            <v>-20834</v>
          </cell>
          <cell r="AI136">
            <v>-20834</v>
          </cell>
          <cell r="AJ136">
            <v>-20834</v>
          </cell>
          <cell r="AK136">
            <v>-20834</v>
          </cell>
          <cell r="AL136">
            <v>-20834</v>
          </cell>
          <cell r="AM136">
            <v>-20834</v>
          </cell>
          <cell r="AN136">
            <v>-20834</v>
          </cell>
          <cell r="AO136">
            <v>-20834</v>
          </cell>
          <cell r="AP136">
            <v>-20834</v>
          </cell>
          <cell r="AQ136">
            <v>-20834</v>
          </cell>
          <cell r="AR136">
            <v>-20834</v>
          </cell>
          <cell r="AS136">
            <v>-20834</v>
          </cell>
          <cell r="AT136">
            <v>-20834</v>
          </cell>
          <cell r="AU136">
            <v>-20834</v>
          </cell>
          <cell r="AV136">
            <v>-20834</v>
          </cell>
          <cell r="AW136">
            <v>-20834</v>
          </cell>
          <cell r="AX136">
            <v>-20834</v>
          </cell>
          <cell r="AY136">
            <v>-20834</v>
          </cell>
          <cell r="AZ136">
            <v>-20834</v>
          </cell>
          <cell r="BA136">
            <v>-20834</v>
          </cell>
          <cell r="BB136">
            <v>-20834</v>
          </cell>
          <cell r="BC136">
            <v>-20834</v>
          </cell>
          <cell r="BD136">
            <v>-20834</v>
          </cell>
          <cell r="BE136">
            <v>-20834</v>
          </cell>
          <cell r="BF136">
            <v>-20834</v>
          </cell>
          <cell r="BG136">
            <v>-20834</v>
          </cell>
          <cell r="BH136">
            <v>-20834</v>
          </cell>
          <cell r="BI136">
            <v>-20834</v>
          </cell>
          <cell r="BJ136">
            <v>-20834</v>
          </cell>
          <cell r="BK136">
            <v>-20834</v>
          </cell>
          <cell r="BL136">
            <v>-20834</v>
          </cell>
          <cell r="BM136">
            <v>-20834</v>
          </cell>
          <cell r="BN136">
            <v>-20834</v>
          </cell>
          <cell r="BO136">
            <v>-20834</v>
          </cell>
          <cell r="BP136">
            <v>-20834</v>
          </cell>
          <cell r="BQ136">
            <v>-20834</v>
          </cell>
          <cell r="BR136">
            <v>-20834</v>
          </cell>
          <cell r="BS136">
            <v>-20834</v>
          </cell>
          <cell r="BT136">
            <v>-20834</v>
          </cell>
          <cell r="BU136">
            <v>-20834</v>
          </cell>
          <cell r="BV136">
            <v>-20834</v>
          </cell>
          <cell r="BW136">
            <v>-20834</v>
          </cell>
          <cell r="BX136">
            <v>-20834</v>
          </cell>
          <cell r="BY136">
            <v>-20834</v>
          </cell>
          <cell r="BZ136">
            <v>-20834</v>
          </cell>
          <cell r="CA136">
            <v>-20834</v>
          </cell>
          <cell r="CB136">
            <v>-20834</v>
          </cell>
          <cell r="CC136">
            <v>-20834</v>
          </cell>
          <cell r="CD136">
            <v>-20834</v>
          </cell>
          <cell r="CE136">
            <v>-20834</v>
          </cell>
          <cell r="CF136">
            <v>-20834</v>
          </cell>
          <cell r="CG136">
            <v>-20834</v>
          </cell>
          <cell r="CH136">
            <v>-20834</v>
          </cell>
          <cell r="CI136">
            <v>-20834</v>
          </cell>
        </row>
        <row r="137"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</row>
        <row r="138"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</row>
        <row r="139"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</row>
        <row r="140">
          <cell r="P140">
            <v>10779033.407116769</v>
          </cell>
          <cell r="Q140">
            <v>9828894.9756299574</v>
          </cell>
          <cell r="R140">
            <v>9693594.0379177276</v>
          </cell>
          <cell r="S140">
            <v>9142703.2790880147</v>
          </cell>
          <cell r="T140">
            <v>13712897.766773378</v>
          </cell>
          <cell r="U140">
            <v>15739397.509926258</v>
          </cell>
          <cell r="V140">
            <v>15928118.608105397</v>
          </cell>
          <cell r="W140">
            <v>13255967.059085263</v>
          </cell>
          <cell r="X140">
            <v>10266448.549213409</v>
          </cell>
          <cell r="Y140">
            <v>5830155.0734660672</v>
          </cell>
          <cell r="Z140">
            <v>7137189.3453839235</v>
          </cell>
          <cell r="AA140">
            <v>7265399.3373998487</v>
          </cell>
          <cell r="AB140">
            <v>7953893.6992329815</v>
          </cell>
          <cell r="AC140">
            <v>7468143.6599204792</v>
          </cell>
          <cell r="AD140">
            <v>7122439.0154265258</v>
          </cell>
          <cell r="AE140">
            <v>7233311.5794561878</v>
          </cell>
          <cell r="AF140">
            <v>7976513.1268986166</v>
          </cell>
          <cell r="AG140">
            <v>11079972.53549587</v>
          </cell>
          <cell r="AH140">
            <v>13256565.602204403</v>
          </cell>
          <cell r="AI140">
            <v>12865515.315706052</v>
          </cell>
          <cell r="AJ140">
            <v>9924708.5320084337</v>
          </cell>
          <cell r="AK140">
            <v>8442723.9940573182</v>
          </cell>
          <cell r="AL140">
            <v>9492535.6847060174</v>
          </cell>
          <cell r="AM140">
            <v>9691471.6192866582</v>
          </cell>
          <cell r="AN140">
            <v>8039062.2026441982</v>
          </cell>
          <cell r="AO140">
            <v>7531273.5152156111</v>
          </cell>
          <cell r="AP140">
            <v>6391489.2210071264</v>
          </cell>
          <cell r="AQ140">
            <v>6910893.498824805</v>
          </cell>
          <cell r="AR140">
            <v>7751864.4987857891</v>
          </cell>
          <cell r="AS140">
            <v>10771390.065123413</v>
          </cell>
          <cell r="AT140">
            <v>13140091.704849087</v>
          </cell>
          <cell r="AU140">
            <v>12714739.454804076</v>
          </cell>
          <cell r="AV140">
            <v>9753885.5335845947</v>
          </cell>
          <cell r="AW140">
            <v>6348043.0601282101</v>
          </cell>
          <cell r="AX140">
            <v>7232188.5240227021</v>
          </cell>
          <cell r="AY140">
            <v>7623627.8942990014</v>
          </cell>
          <cell r="AZ140">
            <v>9320032.7002084721</v>
          </cell>
          <cell r="BA140">
            <v>8762793.9039083533</v>
          </cell>
          <cell r="BB140">
            <v>8960092.622831475</v>
          </cell>
          <cell r="BC140">
            <v>4908895.3004466919</v>
          </cell>
          <cell r="BD140">
            <v>4786781.7221160242</v>
          </cell>
          <cell r="BE140">
            <v>9325858.0936129615</v>
          </cell>
          <cell r="BF140">
            <v>10663573.157314416</v>
          </cell>
          <cell r="BG140">
            <v>10468289.298915679</v>
          </cell>
          <cell r="BH140">
            <v>8204429.1522109285</v>
          </cell>
          <cell r="BI140">
            <v>7440636.4514404256</v>
          </cell>
          <cell r="BJ140">
            <v>8615490.6564483624</v>
          </cell>
          <cell r="BK140">
            <v>8861312.4343284797</v>
          </cell>
          <cell r="BL140">
            <v>8961157.4080090225</v>
          </cell>
          <cell r="BM140">
            <v>8502142.5041019209</v>
          </cell>
          <cell r="BN140">
            <v>7205454.6746719461</v>
          </cell>
          <cell r="BO140">
            <v>6682471.7142196931</v>
          </cell>
          <cell r="BP140">
            <v>8221268.5428491384</v>
          </cell>
          <cell r="BQ140">
            <v>9041582.4866792317</v>
          </cell>
          <cell r="BR140">
            <v>10094803.182551078</v>
          </cell>
          <cell r="BS140">
            <v>9926666.7113034185</v>
          </cell>
          <cell r="BT140">
            <v>8010550.2275731545</v>
          </cell>
          <cell r="BU140">
            <v>6405519.6612785291</v>
          </cell>
          <cell r="BV140">
            <v>8583781.7355284635</v>
          </cell>
          <cell r="BW140">
            <v>8699453.3874400835</v>
          </cell>
          <cell r="BX140">
            <v>9120685.1006331518</v>
          </cell>
          <cell r="BY140">
            <v>8652507.431694841</v>
          </cell>
          <cell r="BZ140">
            <v>7329903.3787232041</v>
          </cell>
          <cell r="CA140">
            <v>6796478.2921088422</v>
          </cell>
          <cell r="CB140">
            <v>8384855.9475182146</v>
          </cell>
          <cell r="CC140">
            <v>9209017.6105114445</v>
          </cell>
          <cell r="CD140">
            <v>10283767.278020481</v>
          </cell>
          <cell r="CE140">
            <v>10112732.635067629</v>
          </cell>
          <cell r="CF140">
            <v>8158758.3793825135</v>
          </cell>
          <cell r="CG140">
            <v>6522091.7594817486</v>
          </cell>
          <cell r="CH140">
            <v>8744383.6329364348</v>
          </cell>
          <cell r="CI140">
            <v>8862833.2756060399</v>
          </cell>
        </row>
        <row r="143">
          <cell r="P143">
            <v>10448432.518020594</v>
          </cell>
          <cell r="Q143">
            <v>8748655.0235280301</v>
          </cell>
          <cell r="R143">
            <v>7084775.9944316028</v>
          </cell>
          <cell r="S143">
            <v>6444183.2085629301</v>
          </cell>
          <cell r="T143">
            <v>8064103.346260488</v>
          </cell>
          <cell r="U143">
            <v>9621955.0478078853</v>
          </cell>
          <cell r="V143">
            <v>11581886.759319007</v>
          </cell>
        </row>
        <row r="144">
          <cell r="P144">
            <v>330600.88909617439</v>
          </cell>
          <cell r="Q144">
            <v>1080239.9521019273</v>
          </cell>
          <cell r="R144">
            <v>2608818.0434861248</v>
          </cell>
          <cell r="S144">
            <v>2698520.0705250846</v>
          </cell>
          <cell r="T144">
            <v>5648794.4205128904</v>
          </cell>
          <cell r="U144">
            <v>6117442.4621183723</v>
          </cell>
          <cell r="V144">
            <v>4346231.8487863895</v>
          </cell>
          <cell r="AB144">
            <v>7953893.6992329815</v>
          </cell>
          <cell r="AC144">
            <v>7468143.6599204792</v>
          </cell>
          <cell r="AD144">
            <v>7122439.0154265258</v>
          </cell>
          <cell r="AE144">
            <v>7233311.5794561878</v>
          </cell>
          <cell r="AF144">
            <v>7976513.1268986166</v>
          </cell>
          <cell r="AG144">
            <v>11079972.53549587</v>
          </cell>
          <cell r="AH144">
            <v>13256565.602204403</v>
          </cell>
          <cell r="AI144">
            <v>12865515.315706052</v>
          </cell>
          <cell r="AJ144">
            <v>9924708.5320084337</v>
          </cell>
          <cell r="AK144">
            <v>8442723.9940573182</v>
          </cell>
          <cell r="AL144">
            <v>9492535.6847060174</v>
          </cell>
          <cell r="AM144">
            <v>9691471.6192866582</v>
          </cell>
          <cell r="AN144">
            <v>8039062.2026441982</v>
          </cell>
          <cell r="AO144">
            <v>7531273.5152156111</v>
          </cell>
          <cell r="AP144">
            <v>6391489.2210071264</v>
          </cell>
          <cell r="AQ144">
            <v>6910893.498824805</v>
          </cell>
          <cell r="AR144">
            <v>7751864.4987857891</v>
          </cell>
          <cell r="AS144">
            <v>10771390.065123413</v>
          </cell>
          <cell r="AT144">
            <v>13140091.704849087</v>
          </cell>
          <cell r="AU144">
            <v>12714739.454804076</v>
          </cell>
          <cell r="AV144">
            <v>9753885.5335845947</v>
          </cell>
          <cell r="AW144">
            <v>6348043.0601282101</v>
          </cell>
          <cell r="AX144">
            <v>7232188.5240227021</v>
          </cell>
          <cell r="AY144">
            <v>7623627.8942990014</v>
          </cell>
          <cell r="AZ144">
            <v>9320032.7002084721</v>
          </cell>
          <cell r="BA144">
            <v>8762793.9039083533</v>
          </cell>
          <cell r="BB144">
            <v>8960092.622831475</v>
          </cell>
          <cell r="BC144">
            <v>4908895.3004466919</v>
          </cell>
          <cell r="BD144">
            <v>4786781.7221160242</v>
          </cell>
          <cell r="BE144">
            <v>9325858.0936129615</v>
          </cell>
          <cell r="BF144">
            <v>10663573.157314416</v>
          </cell>
          <cell r="BG144">
            <v>10468289.298915679</v>
          </cell>
          <cell r="BH144">
            <v>8204429.1522109285</v>
          </cell>
          <cell r="BI144">
            <v>7440636.4514404256</v>
          </cell>
          <cell r="BJ144">
            <v>8615490.6564483624</v>
          </cell>
          <cell r="BK144">
            <v>8861312.4343284797</v>
          </cell>
          <cell r="BL144">
            <v>8961157.4080090225</v>
          </cell>
          <cell r="BM144">
            <v>8502142.5041019209</v>
          </cell>
          <cell r="BN144">
            <v>7205454.6746719461</v>
          </cell>
          <cell r="BO144">
            <v>6682471.7142196931</v>
          </cell>
          <cell r="BP144">
            <v>8221268.5428491384</v>
          </cell>
          <cell r="BQ144">
            <v>9041582.4866792317</v>
          </cell>
          <cell r="BR144">
            <v>10094803.182551078</v>
          </cell>
          <cell r="BS144">
            <v>9926666.7113034185</v>
          </cell>
          <cell r="BT144">
            <v>8010550.2275731545</v>
          </cell>
          <cell r="BU144">
            <v>6405519.6612785291</v>
          </cell>
          <cell r="BV144">
            <v>8583781.7355284635</v>
          </cell>
          <cell r="BW144">
            <v>8699453.3874400835</v>
          </cell>
          <cell r="BX144">
            <v>9120685.1006331518</v>
          </cell>
          <cell r="BY144">
            <v>8652507.431694841</v>
          </cell>
          <cell r="BZ144">
            <v>7329903.3787232041</v>
          </cell>
          <cell r="CA144">
            <v>6796478.2921088422</v>
          </cell>
          <cell r="CB144">
            <v>8384855.9475182146</v>
          </cell>
          <cell r="CC144">
            <v>9209017.6105114445</v>
          </cell>
          <cell r="CD144">
            <v>10283767.278020481</v>
          </cell>
          <cell r="CE144">
            <v>10112732.635067629</v>
          </cell>
          <cell r="CF144">
            <v>8158758.3793825135</v>
          </cell>
          <cell r="CG144">
            <v>6522091.7594817486</v>
          </cell>
          <cell r="CH144">
            <v>8744383.6329364348</v>
          </cell>
          <cell r="CI144">
            <v>8862833.2756060399</v>
          </cell>
        </row>
        <row r="146">
          <cell r="P146">
            <v>46667</v>
          </cell>
          <cell r="Q146">
            <v>46667</v>
          </cell>
          <cell r="R146">
            <v>46667</v>
          </cell>
          <cell r="S146">
            <v>46667</v>
          </cell>
          <cell r="T146">
            <v>46667</v>
          </cell>
          <cell r="U146">
            <v>46667</v>
          </cell>
          <cell r="V146">
            <v>46667</v>
          </cell>
          <cell r="W146">
            <v>46667</v>
          </cell>
          <cell r="X146">
            <v>46667</v>
          </cell>
          <cell r="Y146">
            <v>46667</v>
          </cell>
          <cell r="Z146">
            <v>46667</v>
          </cell>
          <cell r="AA146">
            <v>46667</v>
          </cell>
          <cell r="AB146">
            <v>46667</v>
          </cell>
          <cell r="AC146">
            <v>46667</v>
          </cell>
          <cell r="AD146">
            <v>46667</v>
          </cell>
          <cell r="AE146">
            <v>46667</v>
          </cell>
          <cell r="AF146">
            <v>46667</v>
          </cell>
          <cell r="AG146">
            <v>46667</v>
          </cell>
          <cell r="AH146">
            <v>46667</v>
          </cell>
          <cell r="AI146">
            <v>46667</v>
          </cell>
          <cell r="AJ146">
            <v>46667</v>
          </cell>
          <cell r="AK146">
            <v>46667</v>
          </cell>
          <cell r="AL146">
            <v>46667</v>
          </cell>
          <cell r="AM146">
            <v>46667</v>
          </cell>
          <cell r="AN146">
            <v>46667</v>
          </cell>
          <cell r="AO146">
            <v>46667</v>
          </cell>
          <cell r="AP146">
            <v>46667</v>
          </cell>
          <cell r="AQ146">
            <v>46667</v>
          </cell>
          <cell r="AR146">
            <v>46667</v>
          </cell>
          <cell r="AS146">
            <v>46667</v>
          </cell>
          <cell r="AT146">
            <v>46667</v>
          </cell>
          <cell r="AU146">
            <v>46667</v>
          </cell>
          <cell r="AV146">
            <v>46667</v>
          </cell>
          <cell r="AW146">
            <v>46667</v>
          </cell>
          <cell r="AX146">
            <v>46667</v>
          </cell>
          <cell r="AY146">
            <v>46667</v>
          </cell>
          <cell r="AZ146">
            <v>46667</v>
          </cell>
          <cell r="BA146">
            <v>46667</v>
          </cell>
          <cell r="BB146">
            <v>46667</v>
          </cell>
          <cell r="BC146">
            <v>46667</v>
          </cell>
          <cell r="BD146">
            <v>46667</v>
          </cell>
          <cell r="BE146">
            <v>46667</v>
          </cell>
          <cell r="BF146">
            <v>46667</v>
          </cell>
          <cell r="BG146">
            <v>46667</v>
          </cell>
          <cell r="BH146">
            <v>46667</v>
          </cell>
          <cell r="BI146">
            <v>46667</v>
          </cell>
          <cell r="BJ146">
            <v>46667</v>
          </cell>
          <cell r="BK146">
            <v>46667</v>
          </cell>
          <cell r="BL146">
            <v>46667</v>
          </cell>
          <cell r="BM146">
            <v>46667</v>
          </cell>
          <cell r="BN146">
            <v>46667</v>
          </cell>
          <cell r="BO146">
            <v>46667</v>
          </cell>
          <cell r="BP146">
            <v>46667</v>
          </cell>
          <cell r="BQ146">
            <v>46667</v>
          </cell>
          <cell r="BR146">
            <v>46667</v>
          </cell>
          <cell r="BS146">
            <v>46667</v>
          </cell>
          <cell r="BT146">
            <v>46667</v>
          </cell>
          <cell r="BU146">
            <v>46667</v>
          </cell>
          <cell r="BV146">
            <v>46667</v>
          </cell>
          <cell r="BW146">
            <v>46667</v>
          </cell>
          <cell r="BX146">
            <v>46667</v>
          </cell>
          <cell r="BY146">
            <v>46667</v>
          </cell>
          <cell r="BZ146">
            <v>46667</v>
          </cell>
          <cell r="CA146">
            <v>46667</v>
          </cell>
          <cell r="CB146">
            <v>46667</v>
          </cell>
          <cell r="CC146">
            <v>46667</v>
          </cell>
          <cell r="CD146">
            <v>46667</v>
          </cell>
          <cell r="CE146">
            <v>46667</v>
          </cell>
          <cell r="CF146">
            <v>46667</v>
          </cell>
          <cell r="CG146">
            <v>46667</v>
          </cell>
          <cell r="CH146">
            <v>46667</v>
          </cell>
          <cell r="CI146">
            <v>46667</v>
          </cell>
        </row>
        <row r="150"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</row>
        <row r="151"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1641495.127466405</v>
          </cell>
          <cell r="X151">
            <v>1641495.127466405</v>
          </cell>
          <cell r="Y151">
            <v>1641495.127466405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</row>
        <row r="153">
          <cell r="P153">
            <v>945136.38424739568</v>
          </cell>
          <cell r="Q153">
            <v>-11459448.835752605</v>
          </cell>
          <cell r="R153">
            <v>1007939.9442473957</v>
          </cell>
          <cell r="S153">
            <v>1020913.1242473957</v>
          </cell>
          <cell r="T153">
            <v>946101.59424739575</v>
          </cell>
          <cell r="U153">
            <v>1020396.4142473957</v>
          </cell>
          <cell r="V153">
            <v>1021822.9742473958</v>
          </cell>
        </row>
        <row r="154">
          <cell r="P154">
            <v>1322404.2733435701</v>
          </cell>
          <cell r="Q154">
            <v>-10332541.883650677</v>
          </cell>
          <cell r="R154">
            <v>3663424.9877335206</v>
          </cell>
          <cell r="S154">
            <v>3766100.1947724801</v>
          </cell>
          <cell r="T154">
            <v>6641563.0147602865</v>
          </cell>
          <cell r="U154">
            <v>7184505.8763657678</v>
          </cell>
          <cell r="V154">
            <v>5414721.8230337854</v>
          </cell>
          <cell r="W154">
            <v>16572626.091806432</v>
          </cell>
          <cell r="X154">
            <v>13657968.951934578</v>
          </cell>
          <cell r="Y154">
            <v>9151029.5161872357</v>
          </cell>
          <cell r="Z154">
            <v>8885664.0806386881</v>
          </cell>
          <cell r="AA154">
            <v>9016056.8126546126</v>
          </cell>
          <cell r="AB154">
            <v>9634859.8264860194</v>
          </cell>
          <cell r="AC154">
            <v>9219108.6539735161</v>
          </cell>
          <cell r="AD154">
            <v>8867468.8538795635</v>
          </cell>
          <cell r="AE154">
            <v>8991574.0615092255</v>
          </cell>
          <cell r="AF154">
            <v>9658467.8483516537</v>
          </cell>
          <cell r="AG154">
            <v>12837707.973348908</v>
          </cell>
          <cell r="AH154">
            <v>15015757.15125744</v>
          </cell>
          <cell r="AI154">
            <v>14548821.75135909</v>
          </cell>
          <cell r="AJ154">
            <v>11684373.565061472</v>
          </cell>
          <cell r="AK154">
            <v>10130330.147910357</v>
          </cell>
          <cell r="AL154">
            <v>11250619.166959055</v>
          </cell>
          <cell r="AM154">
            <v>11451781.496339696</v>
          </cell>
          <cell r="AN154">
            <v>9727659.6096510738</v>
          </cell>
          <cell r="AO154">
            <v>9291269.7663584854</v>
          </cell>
          <cell r="AP154">
            <v>8145431.6134380009</v>
          </cell>
          <cell r="AQ154">
            <v>8678333.1877276804</v>
          </cell>
          <cell r="AR154">
            <v>9441470.271876663</v>
          </cell>
          <cell r="AS154">
            <v>12538292.168942288</v>
          </cell>
          <cell r="AT154">
            <v>14908479.042091962</v>
          </cell>
          <cell r="AU154">
            <v>14405723.976378951</v>
          </cell>
          <cell r="AV154">
            <v>11522755.824507469</v>
          </cell>
          <cell r="AW154">
            <v>8043413.2942670844</v>
          </cell>
          <cell r="AX154">
            <v>8999445.6331295762</v>
          </cell>
          <cell r="AY154">
            <v>9393155.9261018764</v>
          </cell>
          <cell r="AZ154">
            <v>11019117.962548578</v>
          </cell>
          <cell r="BA154">
            <v>10534705.987267179</v>
          </cell>
          <cell r="BB154">
            <v>10725829.770304061</v>
          </cell>
          <cell r="BC154">
            <v>6688399.6903207172</v>
          </cell>
          <cell r="BD154">
            <v>6486895.5178618096</v>
          </cell>
          <cell r="BE154">
            <v>11104814.146701306</v>
          </cell>
          <cell r="BF154">
            <v>12444044.148495242</v>
          </cell>
          <cell r="BG154">
            <v>12169809.418115145</v>
          </cell>
          <cell r="BH154">
            <v>9985392.7561453544</v>
          </cell>
          <cell r="BI154">
            <v>9146629.9974551704</v>
          </cell>
          <cell r="BJ154">
            <v>10394808.814930469</v>
          </cell>
          <cell r="BK154">
            <v>10642946.933960505</v>
          </cell>
          <cell r="BL154">
            <v>10666267.304246034</v>
          </cell>
          <cell r="BM154">
            <v>10281535.757778028</v>
          </cell>
          <cell r="BN154">
            <v>8978549.4937440883</v>
          </cell>
          <cell r="BO154">
            <v>8469609.1205413043</v>
          </cell>
          <cell r="BP154">
            <v>9927427.5431599449</v>
          </cell>
          <cell r="BQ154">
            <v>10828160.58947945</v>
          </cell>
          <cell r="BR154">
            <v>11882926.522205625</v>
          </cell>
          <cell r="BS154">
            <v>11634260.161536979</v>
          </cell>
          <cell r="BT154">
            <v>9799176.0322363731</v>
          </cell>
          <cell r="BU154">
            <v>8117676.0068636741</v>
          </cell>
          <cell r="BV154">
            <v>10370729.185830316</v>
          </cell>
          <cell r="BW154">
            <v>10488763.505714854</v>
          </cell>
          <cell r="BX154">
            <v>10849368.971820667</v>
          </cell>
          <cell r="BY154">
            <v>10456960.327470232</v>
          </cell>
          <cell r="BZ154">
            <v>9127931.8712025508</v>
          </cell>
          <cell r="CA154">
            <v>8608830.2235826477</v>
          </cell>
          <cell r="CB154">
            <v>10114609.904860999</v>
          </cell>
          <cell r="CC154">
            <v>11020799.052393429</v>
          </cell>
          <cell r="CD154">
            <v>12097124.861493882</v>
          </cell>
          <cell r="CE154">
            <v>11843949.731331622</v>
          </cell>
          <cell r="CF154">
            <v>9972628.4771647602</v>
          </cell>
          <cell r="CG154">
            <v>8257963.0090043591</v>
          </cell>
          <cell r="CH154">
            <v>10556541.809270088</v>
          </cell>
          <cell r="CI154">
            <v>10677401.373272069</v>
          </cell>
        </row>
        <row r="157">
          <cell r="P157">
            <v>1438829.6666280627</v>
          </cell>
          <cell r="Q157">
            <v>1328605.2155107392</v>
          </cell>
          <cell r="R157">
            <v>1262757.5783351806</v>
          </cell>
          <cell r="S157">
            <v>1224716.2847481293</v>
          </cell>
          <cell r="T157">
            <v>1147491.8178953698</v>
          </cell>
          <cell r="U157">
            <v>1316162.8838437709</v>
          </cell>
          <cell r="V157">
            <v>1650191.8123996011</v>
          </cell>
          <cell r="W157">
            <v>6608398.4827762078</v>
          </cell>
          <cell r="X157">
            <v>6092842.9793938994</v>
          </cell>
          <cell r="Y157">
            <v>4956052.5133793652</v>
          </cell>
          <cell r="Z157">
            <v>4618134.3744643535</v>
          </cell>
          <cell r="AA157">
            <v>4968533.9703230355</v>
          </cell>
          <cell r="AB157">
            <v>5599461.1284016781</v>
          </cell>
          <cell r="AC157">
            <v>5166553.2213002462</v>
          </cell>
          <cell r="AD157">
            <v>4907604.9945818828</v>
          </cell>
          <cell r="AE157">
            <v>4756822.2826137505</v>
          </cell>
          <cell r="AF157">
            <v>4451490.4413344599</v>
          </cell>
          <cell r="AG157">
            <v>4550347.6340378914</v>
          </cell>
          <cell r="AH157">
            <v>5720195.1026962325</v>
          </cell>
          <cell r="AI157">
            <v>5980715.5398885468</v>
          </cell>
          <cell r="AJ157">
            <v>5509454.5809060736</v>
          </cell>
          <cell r="AK157">
            <v>4470154.4855075562</v>
          </cell>
          <cell r="AL157">
            <v>4161557.6711035836</v>
          </cell>
          <cell r="AM157">
            <v>4482195.88951761</v>
          </cell>
          <cell r="AN157">
            <v>5114818.8501228178</v>
          </cell>
          <cell r="AO157">
            <v>4718859.2642384376</v>
          </cell>
          <cell r="AP157">
            <v>4481578.7198431762</v>
          </cell>
          <cell r="AQ157">
            <v>4342948.8893638505</v>
          </cell>
          <cell r="AR157">
            <v>4062540.4845075971</v>
          </cell>
          <cell r="AS157">
            <v>4280242.4806570252</v>
          </cell>
          <cell r="AT157">
            <v>5383682.3978623878</v>
          </cell>
          <cell r="AU157">
            <v>5629356.5549697047</v>
          </cell>
          <cell r="AV157">
            <v>5184286.5867334027</v>
          </cell>
          <cell r="AW157">
            <v>4204132.2050599521</v>
          </cell>
          <cell r="AX157">
            <v>3913191.8705937341</v>
          </cell>
          <cell r="AY157">
            <v>4216852.0649252888</v>
          </cell>
          <cell r="AZ157">
            <v>4813167.7017337251</v>
          </cell>
          <cell r="BA157">
            <v>4440708.7030308675</v>
          </cell>
          <cell r="BB157">
            <v>4217638.299632444</v>
          </cell>
          <cell r="BC157">
            <v>4086427.065541618</v>
          </cell>
          <cell r="BD157">
            <v>3822583.1873924397</v>
          </cell>
          <cell r="BE157">
            <v>3834821.5234539369</v>
          </cell>
          <cell r="BF157">
            <v>4824894.4473420447</v>
          </cell>
          <cell r="BG157">
            <v>5045024.1017385935</v>
          </cell>
          <cell r="BH157">
            <v>4645433.2949885726</v>
          </cell>
          <cell r="BI157">
            <v>3766088.3557700948</v>
          </cell>
          <cell r="BJ157">
            <v>3504766.7976390757</v>
          </cell>
          <cell r="BK157">
            <v>3777046.8074058834</v>
          </cell>
          <cell r="BL157">
            <v>4311559.7535314262</v>
          </cell>
          <cell r="BM157">
            <v>3978093.101444154</v>
          </cell>
          <cell r="BN157">
            <v>3778504.0896577938</v>
          </cell>
          <cell r="BO157">
            <v>3660309.3345391732</v>
          </cell>
          <cell r="BP157">
            <v>3424033.1322200131</v>
          </cell>
          <cell r="BQ157">
            <v>2148381.4658018425</v>
          </cell>
          <cell r="BR157">
            <v>2703791.76137819</v>
          </cell>
          <cell r="BS157">
            <v>2827106.9826693251</v>
          </cell>
          <cell r="BT157">
            <v>2602820.5330209984</v>
          </cell>
          <cell r="BU157">
            <v>2109580.7545594084</v>
          </cell>
          <cell r="BV157">
            <v>1962830.8381477494</v>
          </cell>
          <cell r="BW157">
            <v>2115442.9543761136</v>
          </cell>
          <cell r="BX157">
            <v>2402789.8410835862</v>
          </cell>
          <cell r="BY157">
            <v>2217071.9546618452</v>
          </cell>
          <cell r="BZ157">
            <v>2105993.5465747803</v>
          </cell>
          <cell r="CA157">
            <v>2039769.0456091394</v>
          </cell>
          <cell r="CB157">
            <v>1908158.1085660001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</row>
        <row r="158">
          <cell r="W158">
            <v>10249057.310706181</v>
          </cell>
          <cell r="X158">
            <v>3353574.1246445929</v>
          </cell>
          <cell r="Y158">
            <v>2600429.0401705918</v>
          </cell>
          <cell r="Z158">
            <v>3834560.2900274293</v>
          </cell>
          <cell r="AA158">
            <v>3908269.2563094813</v>
          </cell>
          <cell r="AB158">
            <v>4741095.3145354567</v>
          </cell>
          <cell r="AC158">
            <v>4212420.2623923607</v>
          </cell>
          <cell r="AD158">
            <v>3647557.130166187</v>
          </cell>
          <cell r="AE158">
            <v>3207714.0543914768</v>
          </cell>
          <cell r="AF158">
            <v>2127691.0799684054</v>
          </cell>
          <cell r="AG158">
            <v>5499569.6677519344</v>
          </cell>
          <cell r="AH158">
            <v>14751153.731684698</v>
          </cell>
          <cell r="AI158">
            <v>9021874.6847183052</v>
          </cell>
          <cell r="AJ158">
            <v>3038766.1243958077</v>
          </cell>
          <cell r="AK158">
            <v>2649504.4535395089</v>
          </cell>
          <cell r="AL158">
            <v>3802366.1335132979</v>
          </cell>
          <cell r="AM158">
            <v>3812787.0684455237</v>
          </cell>
          <cell r="AN158">
            <v>4690441.9909305861</v>
          </cell>
          <cell r="AO158">
            <v>4124539.4531205921</v>
          </cell>
          <cell r="AP158">
            <v>2620658.0213839514</v>
          </cell>
          <cell r="AQ158">
            <v>2497221.3949736501</v>
          </cell>
          <cell r="AR158">
            <v>2084437.7032965666</v>
          </cell>
          <cell r="AS158">
            <v>5101149.8206260912</v>
          </cell>
          <cell r="AT158">
            <v>13896141.285577293</v>
          </cell>
          <cell r="AU158">
            <v>8650669.1295119151</v>
          </cell>
          <cell r="AV158">
            <v>3155476.0350371874</v>
          </cell>
          <cell r="AW158">
            <v>2587362.9653113992</v>
          </cell>
          <cell r="AX158">
            <v>3624097.4641834772</v>
          </cell>
          <cell r="AY158">
            <v>3784331.3248475594</v>
          </cell>
          <cell r="AZ158">
            <v>4818957.7496210001</v>
          </cell>
          <cell r="BA158">
            <v>4310839.0449375752</v>
          </cell>
          <cell r="BB158">
            <v>4242894.5347458255</v>
          </cell>
          <cell r="BC158">
            <v>729384.04368</v>
          </cell>
          <cell r="BD158">
            <v>561795.93090886984</v>
          </cell>
          <cell r="BE158">
            <v>5346702.5381323164</v>
          </cell>
          <cell r="BF158">
            <v>14466666.65532</v>
          </cell>
          <cell r="BG158">
            <v>9037874.868984405</v>
          </cell>
          <cell r="BH158">
            <v>3392558.3555540745</v>
          </cell>
          <cell r="BI158">
            <v>2675731.2601815271</v>
          </cell>
          <cell r="BJ158">
            <v>3676934.5009746053</v>
          </cell>
          <cell r="BK158">
            <v>3819715.1305033374</v>
          </cell>
          <cell r="BL158">
            <v>4617246.1495200992</v>
          </cell>
          <cell r="BM158">
            <v>4133193.7722956329</v>
          </cell>
          <cell r="BN158">
            <v>2520505.8647698197</v>
          </cell>
          <cell r="BO158">
            <v>2450685.6432720004</v>
          </cell>
          <cell r="BP158">
            <v>3776461.5287775751</v>
          </cell>
          <cell r="BQ158">
            <v>5222678.5549801942</v>
          </cell>
          <cell r="BR158">
            <v>13855253.340762598</v>
          </cell>
          <cell r="BS158">
            <v>8663864.5251541939</v>
          </cell>
          <cell r="BT158">
            <v>3294213.3749206252</v>
          </cell>
          <cell r="BU158">
            <v>1736498.5895437475</v>
          </cell>
          <cell r="BV158">
            <v>3748420.0809156629</v>
          </cell>
          <cell r="BW158">
            <v>3780183.8700964074</v>
          </cell>
          <cell r="BX158">
            <v>3780183.8700964074</v>
          </cell>
          <cell r="BY158">
            <v>3780183.8700964074</v>
          </cell>
          <cell r="BZ158">
            <v>3780183.8700964074</v>
          </cell>
          <cell r="CA158">
            <v>3780183.8700964074</v>
          </cell>
          <cell r="CB158">
            <v>3780183.8700964074</v>
          </cell>
          <cell r="CC158">
            <v>3780183.8700964074</v>
          </cell>
          <cell r="CD158">
            <v>3780183.8700964074</v>
          </cell>
          <cell r="CE158">
            <v>3780183.8700964074</v>
          </cell>
          <cell r="CF158">
            <v>3780183.8700964074</v>
          </cell>
          <cell r="CG158">
            <v>3780183.8700964074</v>
          </cell>
          <cell r="CH158">
            <v>3780183.8700964074</v>
          </cell>
          <cell r="CI158">
            <v>3780183.8700964074</v>
          </cell>
        </row>
        <row r="159">
          <cell r="W159">
            <v>986240.60938016325</v>
          </cell>
          <cell r="X159">
            <v>521141.7390202856</v>
          </cell>
          <cell r="Y159">
            <v>783934.3544392389</v>
          </cell>
          <cell r="Z159">
            <v>745501.48870250327</v>
          </cell>
          <cell r="AA159">
            <v>722960.53836485057</v>
          </cell>
          <cell r="AB159">
            <v>863775.6353072034</v>
          </cell>
          <cell r="AC159">
            <v>753175.35336931073</v>
          </cell>
          <cell r="AD159">
            <v>388180.78887711192</v>
          </cell>
          <cell r="AE159">
            <v>736926.99451529013</v>
          </cell>
          <cell r="AF159">
            <v>596471.40115946182</v>
          </cell>
          <cell r="AG159">
            <v>694420.29614740901</v>
          </cell>
          <cell r="AH159">
            <v>1482999.3589760433</v>
          </cell>
          <cell r="AI159">
            <v>976018.02389259788</v>
          </cell>
          <cell r="AJ159">
            <v>512468.14288459509</v>
          </cell>
          <cell r="AK159">
            <v>787024.85348462407</v>
          </cell>
          <cell r="AL159">
            <v>744412.66180194181</v>
          </cell>
          <cell r="AM159">
            <v>720002.37406635075</v>
          </cell>
          <cell r="AN159">
            <v>864913.8592340321</v>
          </cell>
          <cell r="AO159">
            <v>784444.56356668822</v>
          </cell>
          <cell r="AP159">
            <v>436880.41654225095</v>
          </cell>
          <cell r="AQ159">
            <v>670229.5371423699</v>
          </cell>
          <cell r="AR159">
            <v>611061.72369035205</v>
          </cell>
          <cell r="AS159">
            <v>715945.88500631752</v>
          </cell>
          <cell r="AT159">
            <v>1540844.5563738586</v>
          </cell>
          <cell r="AU159">
            <v>1025512.3125898379</v>
          </cell>
          <cell r="AV159">
            <v>547235.41012572474</v>
          </cell>
          <cell r="AW159">
            <v>790229.84558429453</v>
          </cell>
          <cell r="AX159">
            <v>745430.01241673832</v>
          </cell>
          <cell r="AY159">
            <v>718566.53157067357</v>
          </cell>
          <cell r="AZ159">
            <v>869794.57438725652</v>
          </cell>
          <cell r="BA159">
            <v>789699.50052053807</v>
          </cell>
          <cell r="BB159">
            <v>437738.07623335515</v>
          </cell>
          <cell r="BC159">
            <v>568420.72303999995</v>
          </cell>
          <cell r="BD159">
            <v>429215.41596389632</v>
          </cell>
          <cell r="BE159">
            <v>757852.05092158366</v>
          </cell>
          <cell r="BF159">
            <v>1618326.69264</v>
          </cell>
          <cell r="BG159">
            <v>1080994.8841703571</v>
          </cell>
          <cell r="BH159">
            <v>608846.75850767212</v>
          </cell>
          <cell r="BI159">
            <v>799936.71265768947</v>
          </cell>
          <cell r="BJ159">
            <v>747774.11671408964</v>
          </cell>
          <cell r="BK159">
            <v>718477.41283309017</v>
          </cell>
          <cell r="BL159">
            <v>887263.75728611683</v>
          </cell>
          <cell r="BM159">
            <v>805571.41589333478</v>
          </cell>
          <cell r="BN159">
            <v>446531.47136171377</v>
          </cell>
          <cell r="BO159">
            <v>579789.13750079996</v>
          </cell>
          <cell r="BP159">
            <v>437834.95533621358</v>
          </cell>
          <cell r="BQ159">
            <v>773047.37171914219</v>
          </cell>
          <cell r="BR159">
            <v>1650693.2264927998</v>
          </cell>
          <cell r="BS159">
            <v>1102686.131184767</v>
          </cell>
          <cell r="BT159">
            <v>621057.95243254362</v>
          </cell>
          <cell r="BU159">
            <v>816007.25008718472</v>
          </cell>
          <cell r="BV159">
            <v>762788.37706478417</v>
          </cell>
          <cell r="BW159">
            <v>732911.76408666698</v>
          </cell>
          <cell r="BX159">
            <v>732911.76408666698</v>
          </cell>
          <cell r="BY159">
            <v>732911.76408666698</v>
          </cell>
          <cell r="BZ159">
            <v>732911.76408666698</v>
          </cell>
          <cell r="CA159">
            <v>732911.76408666698</v>
          </cell>
          <cell r="CB159">
            <v>732911.76408666698</v>
          </cell>
          <cell r="CC159">
            <v>732911.76408666698</v>
          </cell>
          <cell r="CD159">
            <v>732911.76408666698</v>
          </cell>
          <cell r="CE159">
            <v>732911.76408666698</v>
          </cell>
          <cell r="CF159">
            <v>732911.76408666698</v>
          </cell>
          <cell r="CG159">
            <v>732911.76408666698</v>
          </cell>
          <cell r="CH159">
            <v>732911.76408666698</v>
          </cell>
          <cell r="CI159">
            <v>732911.76408666698</v>
          </cell>
        </row>
        <row r="160">
          <cell r="W160">
            <v>1543109.2220936525</v>
          </cell>
          <cell r="X160">
            <v>767159.45958833327</v>
          </cell>
          <cell r="Y160">
            <v>610184.85837850266</v>
          </cell>
          <cell r="Z160">
            <v>994747.36890791473</v>
          </cell>
          <cell r="AA160">
            <v>1159427.7116284852</v>
          </cell>
          <cell r="AB160">
            <v>1357065.1241830322</v>
          </cell>
          <cell r="AC160">
            <v>1226270.7612971715</v>
          </cell>
          <cell r="AD160">
            <v>1213930.3386452938</v>
          </cell>
          <cell r="AE160">
            <v>1403065.2696499224</v>
          </cell>
          <cell r="AF160">
            <v>934481.54097778571</v>
          </cell>
          <cell r="AG160">
            <v>1089966.2641336848</v>
          </cell>
          <cell r="AH160">
            <v>2315040.5514219473</v>
          </cell>
          <cell r="AI160">
            <v>1530342.7522800788</v>
          </cell>
          <cell r="AJ160">
            <v>715031.86602329777</v>
          </cell>
          <cell r="AK160">
            <v>612400.33708713658</v>
          </cell>
          <cell r="AL160">
            <v>1034163.0429876364</v>
          </cell>
          <cell r="AM160">
            <v>1151985.3260418347</v>
          </cell>
          <cell r="AN160">
            <v>1366325.7031844342</v>
          </cell>
          <cell r="AO160">
            <v>1235517.1099716653</v>
          </cell>
          <cell r="AP160">
            <v>1249455.3144712693</v>
          </cell>
          <cell r="AQ160">
            <v>1455127.414085818</v>
          </cell>
          <cell r="AR160">
            <v>960224.22742011177</v>
          </cell>
          <cell r="AS160">
            <v>1123202.8335200844</v>
          </cell>
          <cell r="AT160">
            <v>2416388.1134543405</v>
          </cell>
          <cell r="AU160">
            <v>1610694.0946457146</v>
          </cell>
          <cell r="AV160">
            <v>868631.70854066953</v>
          </cell>
          <cell r="AW160">
            <v>614609.03412998212</v>
          </cell>
          <cell r="AX160">
            <v>919711.51774473966</v>
          </cell>
          <cell r="AY160">
            <v>1145803.6611509954</v>
          </cell>
          <cell r="AZ160">
            <v>1219816.177464098</v>
          </cell>
          <cell r="BA160">
            <v>1103358.3439771137</v>
          </cell>
          <cell r="BB160">
            <v>1126862.5737578725</v>
          </cell>
          <cell r="BC160">
            <v>1372301.9055199998</v>
          </cell>
          <cell r="BD160">
            <v>977150.05905242916</v>
          </cell>
          <cell r="BE160">
            <v>1139281.5230139021</v>
          </cell>
          <cell r="BF160">
            <v>2448132.6107900003</v>
          </cell>
          <cell r="BG160">
            <v>1632541.2547174771</v>
          </cell>
          <cell r="BH160">
            <v>886427.15319935686</v>
          </cell>
          <cell r="BI160">
            <v>567473.1866106469</v>
          </cell>
          <cell r="BJ160">
            <v>813017.36714313016</v>
          </cell>
          <cell r="BK160">
            <v>992007.40204171615</v>
          </cell>
          <cell r="BL160">
            <v>1244315.2862589771</v>
          </cell>
          <cell r="BM160">
            <v>1125534.3872061272</v>
          </cell>
          <cell r="BN160">
            <v>1149499.2791404077</v>
          </cell>
          <cell r="BO160">
            <v>1399747.9436303999</v>
          </cell>
          <cell r="BP160">
            <v>996773.26710461383</v>
          </cell>
          <cell r="BQ160">
            <v>1162124.6995941796</v>
          </cell>
          <cell r="BR160">
            <v>2497095.2630058001</v>
          </cell>
          <cell r="BS160">
            <v>1665299.8330751066</v>
          </cell>
          <cell r="BT160">
            <v>904205.57398707746</v>
          </cell>
          <cell r="BU160">
            <v>578873.5873440532</v>
          </cell>
          <cell r="BV160">
            <v>829341.62088109483</v>
          </cell>
          <cell r="BW160">
            <v>1011937.0240889228</v>
          </cell>
          <cell r="BX160">
            <v>1011937.0240889228</v>
          </cell>
          <cell r="BY160">
            <v>1011937.0240889228</v>
          </cell>
          <cell r="BZ160">
            <v>1011937.0240889228</v>
          </cell>
          <cell r="CA160">
            <v>1011937.0240889228</v>
          </cell>
          <cell r="CB160">
            <v>1011937.0240889228</v>
          </cell>
          <cell r="CC160">
            <v>1011937.0240889228</v>
          </cell>
          <cell r="CD160">
            <v>1011937.0240889228</v>
          </cell>
          <cell r="CE160">
            <v>1011937.0240889228</v>
          </cell>
          <cell r="CF160">
            <v>1011937.0240889228</v>
          </cell>
          <cell r="CG160">
            <v>1011937.0240889228</v>
          </cell>
          <cell r="CH160">
            <v>1011937.0240889228</v>
          </cell>
          <cell r="CI160">
            <v>1011937.0240889228</v>
          </cell>
        </row>
        <row r="162">
          <cell r="P162">
            <v>3750</v>
          </cell>
          <cell r="Q162">
            <v>3750</v>
          </cell>
          <cell r="R162">
            <v>3750</v>
          </cell>
          <cell r="S162">
            <v>3750</v>
          </cell>
          <cell r="T162">
            <v>3750</v>
          </cell>
          <cell r="U162">
            <v>3750</v>
          </cell>
          <cell r="V162">
            <v>3750</v>
          </cell>
          <cell r="W162">
            <v>3750</v>
          </cell>
          <cell r="X162">
            <v>3750</v>
          </cell>
          <cell r="Y162">
            <v>3750</v>
          </cell>
          <cell r="Z162">
            <v>3750</v>
          </cell>
          <cell r="AA162">
            <v>3750</v>
          </cell>
          <cell r="AB162">
            <v>3750</v>
          </cell>
          <cell r="AC162">
            <v>3750</v>
          </cell>
          <cell r="AD162">
            <v>3750</v>
          </cell>
          <cell r="AE162">
            <v>3750</v>
          </cell>
          <cell r="AF162">
            <v>3750</v>
          </cell>
          <cell r="AG162">
            <v>3750</v>
          </cell>
          <cell r="AH162">
            <v>3750</v>
          </cell>
          <cell r="AI162">
            <v>3750</v>
          </cell>
          <cell r="AJ162">
            <v>3750</v>
          </cell>
          <cell r="AK162">
            <v>3750</v>
          </cell>
          <cell r="AL162">
            <v>3750</v>
          </cell>
          <cell r="AM162">
            <v>3750</v>
          </cell>
          <cell r="AN162">
            <v>3750</v>
          </cell>
          <cell r="AO162">
            <v>3750</v>
          </cell>
          <cell r="AP162">
            <v>3750</v>
          </cell>
          <cell r="AQ162">
            <v>3750</v>
          </cell>
          <cell r="AR162">
            <v>3750</v>
          </cell>
          <cell r="AS162">
            <v>3750</v>
          </cell>
          <cell r="AT162">
            <v>3750</v>
          </cell>
          <cell r="AU162">
            <v>3750</v>
          </cell>
          <cell r="AV162">
            <v>3750</v>
          </cell>
          <cell r="AW162">
            <v>3750</v>
          </cell>
          <cell r="AX162">
            <v>3750</v>
          </cell>
          <cell r="AY162">
            <v>3750</v>
          </cell>
          <cell r="AZ162">
            <v>3750</v>
          </cell>
          <cell r="BA162">
            <v>3750</v>
          </cell>
          <cell r="BB162">
            <v>3750</v>
          </cell>
          <cell r="BC162">
            <v>3750</v>
          </cell>
          <cell r="BD162">
            <v>3750</v>
          </cell>
          <cell r="BE162">
            <v>3750</v>
          </cell>
          <cell r="BF162">
            <v>3750</v>
          </cell>
          <cell r="BG162">
            <v>3750</v>
          </cell>
          <cell r="BH162">
            <v>3750</v>
          </cell>
          <cell r="BI162">
            <v>3750</v>
          </cell>
          <cell r="BJ162">
            <v>3750</v>
          </cell>
          <cell r="BK162">
            <v>3750</v>
          </cell>
          <cell r="BL162">
            <v>3750</v>
          </cell>
          <cell r="BM162">
            <v>3750</v>
          </cell>
          <cell r="BN162">
            <v>3750</v>
          </cell>
          <cell r="BO162">
            <v>3750</v>
          </cell>
          <cell r="BP162">
            <v>3750</v>
          </cell>
          <cell r="BQ162">
            <v>3750</v>
          </cell>
          <cell r="BR162">
            <v>3750</v>
          </cell>
          <cell r="BS162">
            <v>3750</v>
          </cell>
          <cell r="BT162">
            <v>3750</v>
          </cell>
          <cell r="BU162">
            <v>3750</v>
          </cell>
          <cell r="BV162">
            <v>3750</v>
          </cell>
          <cell r="BW162">
            <v>3750</v>
          </cell>
          <cell r="BX162">
            <v>3751</v>
          </cell>
          <cell r="BY162">
            <v>3752</v>
          </cell>
          <cell r="BZ162">
            <v>3753</v>
          </cell>
          <cell r="CA162">
            <v>3754</v>
          </cell>
          <cell r="CB162">
            <v>3755</v>
          </cell>
          <cell r="CC162">
            <v>3756</v>
          </cell>
          <cell r="CD162">
            <v>3757</v>
          </cell>
          <cell r="CE162">
            <v>3758</v>
          </cell>
          <cell r="CF162">
            <v>3759</v>
          </cell>
          <cell r="CG162">
            <v>3760</v>
          </cell>
          <cell r="CH162">
            <v>3761</v>
          </cell>
          <cell r="CI162">
            <v>3762</v>
          </cell>
        </row>
        <row r="165">
          <cell r="P165">
            <v>2402.8455432688647</v>
          </cell>
          <cell r="Q165">
            <v>2218.7707099029344</v>
          </cell>
          <cell r="R165">
            <v>2108.8051558197517</v>
          </cell>
          <cell r="S165">
            <v>2045.2761955293761</v>
          </cell>
          <cell r="T165">
            <v>1916.3113358852677</v>
          </cell>
          <cell r="U165">
            <v>2197.9920160190977</v>
          </cell>
          <cell r="V165">
            <v>2755.8203267073341</v>
          </cell>
          <cell r="W165">
            <v>33000.689923363738</v>
          </cell>
          <cell r="X165">
            <v>30426.134628348053</v>
          </cell>
          <cell r="Y165">
            <v>24749.287238688208</v>
          </cell>
          <cell r="Z165">
            <v>23061.808532481082</v>
          </cell>
          <cell r="AA165">
            <v>24811.616514299996</v>
          </cell>
          <cell r="AB165">
            <v>27962.309009955265</v>
          </cell>
          <cell r="AC165">
            <v>25800.475148867816</v>
          </cell>
          <cell r="AD165">
            <v>24507.352441692725</v>
          </cell>
          <cell r="AE165">
            <v>23754.38127380237</v>
          </cell>
          <cell r="AF165">
            <v>22229.630391413346</v>
          </cell>
          <cell r="AG165">
            <v>22723.298497476615</v>
          </cell>
          <cell r="AH165">
            <v>28565.224294088781</v>
          </cell>
          <cell r="AI165">
            <v>29866.198227318004</v>
          </cell>
          <cell r="AJ165">
            <v>27512.838813398965</v>
          </cell>
          <cell r="AK165">
            <v>22322.833962002769</v>
          </cell>
          <cell r="AL165">
            <v>20781.778620073106</v>
          </cell>
          <cell r="AM165">
            <v>22382.965723278001</v>
          </cell>
          <cell r="AN165">
            <v>25542.126632800326</v>
          </cell>
          <cell r="AO165">
            <v>23564.803450790234</v>
          </cell>
          <cell r="AP165">
            <v>22379.883732216433</v>
          </cell>
          <cell r="AQ165">
            <v>21687.601016260684</v>
          </cell>
          <cell r="AR165">
            <v>20287.311544509605</v>
          </cell>
          <cell r="AS165">
            <v>21374.460887780413</v>
          </cell>
          <cell r="AT165">
            <v>26884.7639743248</v>
          </cell>
          <cell r="AU165">
            <v>28111.599296379834</v>
          </cell>
          <cell r="AV165">
            <v>25889.031142499298</v>
          </cell>
          <cell r="AW165">
            <v>20994.385199017823</v>
          </cell>
          <cell r="AX165">
            <v>19541.501903777476</v>
          </cell>
          <cell r="AY165">
            <v>21057.904999220744</v>
          </cell>
          <cell r="AZ165">
            <v>24035.756210532971</v>
          </cell>
          <cell r="BA165">
            <v>22175.789085759781</v>
          </cell>
          <cell r="BB165">
            <v>21061.831258789636</v>
          </cell>
          <cell r="BC165">
            <v>20406.595158548094</v>
          </cell>
          <cell r="BD165">
            <v>19089.024792040698</v>
          </cell>
          <cell r="BE165">
            <v>19150.139982747845</v>
          </cell>
          <cell r="BF165">
            <v>24094.316646413878</v>
          </cell>
          <cell r="BG165">
            <v>25193.589108056389</v>
          </cell>
          <cell r="BH165">
            <v>23198.132516848855</v>
          </cell>
          <cell r="BI165">
            <v>18806.903726626653</v>
          </cell>
          <cell r="BJ165">
            <v>17501.929195709992</v>
          </cell>
          <cell r="BK165">
            <v>18861.627494482789</v>
          </cell>
          <cell r="BL165">
            <v>21530.851519197226</v>
          </cell>
          <cell r="BM165">
            <v>19865.602425336372</v>
          </cell>
          <cell r="BN165">
            <v>18868.904797728639</v>
          </cell>
          <cell r="BO165">
            <v>18278.669739354867</v>
          </cell>
          <cell r="BP165">
            <v>17098.765454023611</v>
          </cell>
          <cell r="BQ165">
            <v>10728.47994484799</v>
          </cell>
          <cell r="BR165">
            <v>13502.060108382255</v>
          </cell>
          <cell r="BS165">
            <v>14117.865494704805</v>
          </cell>
          <cell r="BT165">
            <v>12997.8350367737</v>
          </cell>
          <cell r="BU165">
            <v>10534.71889308095</v>
          </cell>
          <cell r="BV165">
            <v>9801.88649800024</v>
          </cell>
          <cell r="BW165">
            <v>10563.99325341545</v>
          </cell>
          <cell r="BX165">
            <v>11998.931768910959</v>
          </cell>
          <cell r="BY165">
            <v>11071.50307359267</v>
          </cell>
          <cell r="BZ165">
            <v>10516.805273207603</v>
          </cell>
          <cell r="CA165">
            <v>10186.096671510488</v>
          </cell>
          <cell r="CB165">
            <v>9528.8645546513144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</row>
        <row r="166">
          <cell r="P166">
            <v>1440176.8210847939</v>
          </cell>
          <cell r="Q166">
            <v>1330136.4448008363</v>
          </cell>
          <cell r="R166">
            <v>1264398.7731793609</v>
          </cell>
          <cell r="S166">
            <v>1226421.0085525999</v>
          </cell>
          <cell r="T166">
            <v>1149325.5065594846</v>
          </cell>
          <cell r="U166">
            <v>1317714.8918277519</v>
          </cell>
          <cell r="V166">
            <v>1651185.9920728938</v>
          </cell>
          <cell r="W166">
            <v>19357554.935032841</v>
          </cell>
          <cell r="X166">
            <v>10708042.168018764</v>
          </cell>
          <cell r="Y166">
            <v>8929601.4791290089</v>
          </cell>
          <cell r="Z166">
            <v>10173631.713569723</v>
          </cell>
          <cell r="AA166">
            <v>10738129.860111553</v>
          </cell>
          <cell r="AB166">
            <v>12537184.893417418</v>
          </cell>
          <cell r="AC166">
            <v>11336369.123210222</v>
          </cell>
          <cell r="AD166">
            <v>10136515.899828784</v>
          </cell>
          <cell r="AE166">
            <v>10084524.219896639</v>
          </cell>
          <cell r="AF166">
            <v>8091654.8330486994</v>
          </cell>
          <cell r="AG166">
            <v>11815330.563573442</v>
          </cell>
          <cell r="AH166">
            <v>24244573.520484835</v>
          </cell>
          <cell r="AI166">
            <v>17482834.802552216</v>
          </cell>
          <cell r="AJ166">
            <v>9751957.8753963746</v>
          </cell>
          <cell r="AK166">
            <v>8500511.2956568226</v>
          </cell>
          <cell r="AL166">
            <v>9725467.7307863869</v>
          </cell>
          <cell r="AM166">
            <v>10148337.692348041</v>
          </cell>
          <cell r="AN166">
            <v>12014708.276839068</v>
          </cell>
          <cell r="AO166">
            <v>10843545.587446593</v>
          </cell>
          <cell r="AP166">
            <v>8769942.5885084309</v>
          </cell>
          <cell r="AQ166">
            <v>8947589.6345494278</v>
          </cell>
          <cell r="AR166">
            <v>7701726.8273701183</v>
          </cell>
          <cell r="AS166">
            <v>11202916.558921739</v>
          </cell>
          <cell r="AT166">
            <v>23213921.589293554</v>
          </cell>
          <cell r="AU166">
            <v>16891870.492420793</v>
          </cell>
          <cell r="AV166">
            <v>9733490.7092944849</v>
          </cell>
          <cell r="AW166">
            <v>8179089.6648866106</v>
          </cell>
          <cell r="AX166">
            <v>9186639.3630349115</v>
          </cell>
          <cell r="AY166">
            <v>9848245.677495297</v>
          </cell>
          <cell r="AZ166">
            <v>11701450.446995545</v>
          </cell>
          <cell r="BA166">
            <v>10626179.803380337</v>
          </cell>
          <cell r="BB166">
            <v>10007821.653110705</v>
          </cell>
          <cell r="BC166">
            <v>6739877.1426230688</v>
          </cell>
          <cell r="BD166">
            <v>5775405.5685255947</v>
          </cell>
          <cell r="BE166">
            <v>11063257.495538991</v>
          </cell>
          <cell r="BF166">
            <v>23337676.089445628</v>
          </cell>
          <cell r="BG166">
            <v>16774991.520502776</v>
          </cell>
          <cell r="BH166">
            <v>9513817.4297328256</v>
          </cell>
          <cell r="BI166">
            <v>7794172.6114933304</v>
          </cell>
          <cell r="BJ166">
            <v>8728740.853275191</v>
          </cell>
          <cell r="BK166">
            <v>9292135.1252895445</v>
          </cell>
          <cell r="BL166">
            <v>11042604.095077422</v>
          </cell>
          <cell r="BM166">
            <v>10026277.074413912</v>
          </cell>
          <cell r="BN166">
            <v>7879921.8001320045</v>
          </cell>
          <cell r="BO166">
            <v>8076003.3892030194</v>
          </cell>
          <cell r="BP166">
            <v>8621754.1179843917</v>
          </cell>
          <cell r="BQ166">
            <v>9299253.6121505108</v>
          </cell>
          <cell r="BR166">
            <v>20697081.531531006</v>
          </cell>
          <cell r="BS166">
            <v>14248589.606588688</v>
          </cell>
          <cell r="BT166">
            <v>7413049.5993244722</v>
          </cell>
          <cell r="BU166">
            <v>5234175.4626413127</v>
          </cell>
          <cell r="BV166">
            <v>7297329.0305112908</v>
          </cell>
          <cell r="BW166">
            <v>7633661.6193946954</v>
          </cell>
          <cell r="BX166">
            <v>7919574.5675866734</v>
          </cell>
          <cell r="BY166">
            <v>7734785.1098602498</v>
          </cell>
          <cell r="BZ166">
            <v>7624262.3995735692</v>
          </cell>
          <cell r="CA166">
            <v>7558369.6072096266</v>
          </cell>
          <cell r="CB166">
            <v>7427416.9022833463</v>
          </cell>
          <cell r="CC166">
            <v>5528788.6582719972</v>
          </cell>
          <cell r="CD166">
            <v>5528789.6582719972</v>
          </cell>
          <cell r="CE166">
            <v>5528790.6582719972</v>
          </cell>
          <cell r="CF166">
            <v>5528791.6582719972</v>
          </cell>
          <cell r="CG166">
            <v>5528792.6582719972</v>
          </cell>
          <cell r="CH166">
            <v>5528793.6582719972</v>
          </cell>
          <cell r="CI166">
            <v>5528794.6582719972</v>
          </cell>
        </row>
        <row r="169">
          <cell r="P169">
            <v>117772.54774122383</v>
          </cell>
          <cell r="Q169">
            <v>11662678.328451514</v>
          </cell>
          <cell r="R169">
            <v>-2399026.2145541599</v>
          </cell>
          <cell r="S169">
            <v>-2539679.1862198804</v>
          </cell>
          <cell r="T169">
            <v>-5492237.5082008019</v>
          </cell>
          <cell r="U169">
            <v>-5866790.9845380159</v>
          </cell>
          <cell r="V169">
            <v>-3763535.8309608917</v>
          </cell>
          <cell r="W169">
            <v>2784928.8432264086</v>
          </cell>
          <cell r="X169">
            <v>-2949926.783915814</v>
          </cell>
          <cell r="Y169">
            <v>-221428.03705822676</v>
          </cell>
          <cell r="Z169">
            <v>1287967.632931035</v>
          </cell>
          <cell r="AA169">
            <v>1722073.0474569406</v>
          </cell>
          <cell r="AB169">
            <v>2902325.0669313986</v>
          </cell>
          <cell r="AC169">
            <v>2117260.4692367055</v>
          </cell>
          <cell r="AD169">
            <v>1269047.0459492207</v>
          </cell>
          <cell r="AE169">
            <v>1092950.1583874132</v>
          </cell>
          <cell r="AF169">
            <v>-1566813.0153029542</v>
          </cell>
          <cell r="AG169">
            <v>-1022377.4097754657</v>
          </cell>
          <cell r="AH169">
            <v>9228816.3692273945</v>
          </cell>
          <cell r="AI169">
            <v>2934013.0511931255</v>
          </cell>
          <cell r="AJ169">
            <v>-1932415.6896650977</v>
          </cell>
          <cell r="AK169">
            <v>-1629818.8522535339</v>
          </cell>
          <cell r="AL169">
            <v>-1525151.4361726679</v>
          </cell>
          <cell r="AM169">
            <v>-1303443.8039916549</v>
          </cell>
          <cell r="AN169">
            <v>2287048.6671879943</v>
          </cell>
          <cell r="AO169">
            <v>1552275.8210881073</v>
          </cell>
          <cell r="AP169">
            <v>624510.97507042997</v>
          </cell>
          <cell r="AQ169">
            <v>269256.44682174735</v>
          </cell>
          <cell r="AR169">
            <v>-1739743.4445065446</v>
          </cell>
          <cell r="AS169">
            <v>-1335375.6100205481</v>
          </cell>
          <cell r="AT169">
            <v>8305442.5472015925</v>
          </cell>
          <cell r="AU169">
            <v>2486146.5160418414</v>
          </cell>
          <cell r="AV169">
            <v>-1789265.1152129844</v>
          </cell>
          <cell r="AW169">
            <v>135676.37061952613</v>
          </cell>
          <cell r="AX169">
            <v>187193.72990533523</v>
          </cell>
          <cell r="AY169">
            <v>455089.75139342062</v>
          </cell>
          <cell r="AZ169">
            <v>682332.48444696702</v>
          </cell>
          <cell r="BA169">
            <v>91473.816113157198</v>
          </cell>
          <cell r="BB169">
            <v>-718008.11719335616</v>
          </cell>
          <cell r="BC169">
            <v>51477.452302351594</v>
          </cell>
          <cell r="BD169">
            <v>-711489.94933621492</v>
          </cell>
          <cell r="BE169">
            <v>-41556.65116231516</v>
          </cell>
          <cell r="BF169">
            <v>10893631.940950386</v>
          </cell>
          <cell r="BG169">
            <v>4605182.1023876313</v>
          </cell>
          <cell r="BH169">
            <v>-471575.32641252875</v>
          </cell>
          <cell r="BI169">
            <v>-1352457.3859618399</v>
          </cell>
          <cell r="BJ169">
            <v>-1666067.9616552778</v>
          </cell>
          <cell r="BK169">
            <v>-1350811.8086709604</v>
          </cell>
          <cell r="BL169">
            <v>376336.79083138704</v>
          </cell>
          <cell r="BM169">
            <v>-255258.68336411566</v>
          </cell>
          <cell r="BN169">
            <v>-1098627.6936120838</v>
          </cell>
          <cell r="BO169">
            <v>-393605.73133828491</v>
          </cell>
          <cell r="BP169">
            <v>-1305673.4251755532</v>
          </cell>
          <cell r="BQ169">
            <v>-1528906.9773289394</v>
          </cell>
          <cell r="BR169">
            <v>8814155.0093253814</v>
          </cell>
          <cell r="BS169">
            <v>2614329.4450517092</v>
          </cell>
          <cell r="BT169">
            <v>-2386126.4329119008</v>
          </cell>
          <cell r="BU169">
            <v>-2883500.5442223614</v>
          </cell>
          <cell r="BV169">
            <v>-3073400.1553190248</v>
          </cell>
          <cell r="BW169">
            <v>-2855101.8863201588</v>
          </cell>
          <cell r="BX169">
            <v>-2929794.404233994</v>
          </cell>
          <cell r="BY169">
            <v>-2722175.217609982</v>
          </cell>
          <cell r="BZ169">
            <v>-1503669.4716289816</v>
          </cell>
          <cell r="CA169">
            <v>-1050460.6163730212</v>
          </cell>
          <cell r="CB169">
            <v>-2687193.0025776532</v>
          </cell>
          <cell r="CC169">
            <v>-5492010.3941214317</v>
          </cell>
          <cell r="CD169">
            <v>-6568335.2032218846</v>
          </cell>
          <cell r="CE169">
            <v>-6315159.073059625</v>
          </cell>
          <cell r="CF169">
            <v>-4443836.818892763</v>
          </cell>
          <cell r="CG169">
            <v>-2729170.3507323619</v>
          </cell>
          <cell r="CH169">
            <v>-5027748.1509980904</v>
          </cell>
          <cell r="CI169">
            <v>-5148606.7150000716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90">
          <cell r="A90" t="str">
            <v>Rate Schedule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 t="str">
            <v>2000</v>
          </cell>
          <cell r="O90">
            <v>36892</v>
          </cell>
          <cell r="P90">
            <v>36923</v>
          </cell>
          <cell r="Q90">
            <v>36951</v>
          </cell>
          <cell r="R90">
            <v>36982</v>
          </cell>
          <cell r="S90">
            <v>37012</v>
          </cell>
          <cell r="T90">
            <v>37043</v>
          </cell>
          <cell r="U90">
            <v>37073</v>
          </cell>
          <cell r="V90">
            <v>37104</v>
          </cell>
          <cell r="W90">
            <v>37135</v>
          </cell>
          <cell r="X90">
            <v>37165</v>
          </cell>
          <cell r="Y90">
            <v>37196</v>
          </cell>
          <cell r="Z90">
            <v>37226</v>
          </cell>
          <cell r="AA90">
            <v>2001</v>
          </cell>
          <cell r="AB90">
            <v>37257</v>
          </cell>
          <cell r="AC90">
            <v>37288</v>
          </cell>
          <cell r="AD90">
            <v>37316</v>
          </cell>
          <cell r="AE90">
            <v>37347</v>
          </cell>
          <cell r="AF90">
            <v>37377</v>
          </cell>
          <cell r="AG90">
            <v>37408</v>
          </cell>
          <cell r="AH90">
            <v>37438</v>
          </cell>
          <cell r="AI90">
            <v>37469</v>
          </cell>
          <cell r="AJ90">
            <v>37500</v>
          </cell>
          <cell r="AK90">
            <v>37530</v>
          </cell>
          <cell r="AL90">
            <v>37561</v>
          </cell>
          <cell r="AM90">
            <v>37591</v>
          </cell>
          <cell r="AO90">
            <v>2002</v>
          </cell>
          <cell r="AP90">
            <v>37622</v>
          </cell>
          <cell r="AQ90">
            <v>37653</v>
          </cell>
          <cell r="AR90">
            <v>37681</v>
          </cell>
          <cell r="AS90">
            <v>37712</v>
          </cell>
          <cell r="AT90">
            <v>37742</v>
          </cell>
          <cell r="AU90">
            <v>37773</v>
          </cell>
          <cell r="AV90">
            <v>37803</v>
          </cell>
          <cell r="AW90">
            <v>37834</v>
          </cell>
          <cell r="AX90">
            <v>37865</v>
          </cell>
          <cell r="AY90">
            <v>37895</v>
          </cell>
          <cell r="AZ90">
            <v>37926</v>
          </cell>
          <cell r="BA90">
            <v>37956</v>
          </cell>
          <cell r="BB90">
            <v>2003</v>
          </cell>
          <cell r="BC90">
            <v>37987</v>
          </cell>
          <cell r="BD90">
            <v>38018</v>
          </cell>
          <cell r="BE90">
            <v>38047</v>
          </cell>
          <cell r="BF90">
            <v>38078</v>
          </cell>
          <cell r="BG90">
            <v>38108</v>
          </cell>
          <cell r="BH90">
            <v>38139</v>
          </cell>
          <cell r="BI90">
            <v>38169</v>
          </cell>
          <cell r="BJ90">
            <v>38200</v>
          </cell>
          <cell r="BK90">
            <v>38231</v>
          </cell>
          <cell r="BL90">
            <v>38261</v>
          </cell>
          <cell r="BM90">
            <v>38292</v>
          </cell>
          <cell r="BN90">
            <v>38322</v>
          </cell>
          <cell r="BO90">
            <v>2004</v>
          </cell>
          <cell r="BP90">
            <v>38353</v>
          </cell>
          <cell r="BQ90">
            <v>38384</v>
          </cell>
          <cell r="BR90">
            <v>38412</v>
          </cell>
          <cell r="BS90">
            <v>38443</v>
          </cell>
          <cell r="BT90">
            <v>38473</v>
          </cell>
          <cell r="BU90">
            <v>38504</v>
          </cell>
          <cell r="BV90">
            <v>38534</v>
          </cell>
          <cell r="BW90">
            <v>38565</v>
          </cell>
          <cell r="BX90">
            <v>38596</v>
          </cell>
          <cell r="BY90">
            <v>38626</v>
          </cell>
          <cell r="BZ90">
            <v>38657</v>
          </cell>
          <cell r="CA90">
            <v>38687</v>
          </cell>
          <cell r="CC90">
            <v>38718</v>
          </cell>
          <cell r="CD90">
            <v>38749</v>
          </cell>
          <cell r="CE90">
            <v>38777</v>
          </cell>
          <cell r="CF90">
            <v>38808</v>
          </cell>
          <cell r="CG90">
            <v>38838</v>
          </cell>
          <cell r="CH90">
            <v>38869</v>
          </cell>
          <cell r="CI90">
            <v>38899</v>
          </cell>
          <cell r="CJ90">
            <v>38930</v>
          </cell>
          <cell r="CK90">
            <v>38961</v>
          </cell>
          <cell r="CL90">
            <v>38991</v>
          </cell>
          <cell r="CM90">
            <v>39022</v>
          </cell>
          <cell r="CN90">
            <v>39052</v>
          </cell>
          <cell r="CP90">
            <v>39083</v>
          </cell>
          <cell r="CQ90">
            <v>39114</v>
          </cell>
          <cell r="CR90">
            <v>39142</v>
          </cell>
          <cell r="CS90">
            <v>39173</v>
          </cell>
          <cell r="CT90">
            <v>39203</v>
          </cell>
          <cell r="CU90">
            <v>39234</v>
          </cell>
          <cell r="CV90">
            <v>39264</v>
          </cell>
          <cell r="CW90">
            <v>39295</v>
          </cell>
          <cell r="CX90">
            <v>39326</v>
          </cell>
          <cell r="CY90">
            <v>39356</v>
          </cell>
          <cell r="CZ90">
            <v>39387</v>
          </cell>
          <cell r="DA90">
            <v>39417</v>
          </cell>
          <cell r="DB90">
            <v>2007</v>
          </cell>
          <cell r="DC90">
            <v>39448</v>
          </cell>
          <cell r="DD90">
            <v>39479</v>
          </cell>
          <cell r="DE90">
            <v>39508</v>
          </cell>
          <cell r="DF90">
            <v>39539</v>
          </cell>
          <cell r="DG90">
            <v>39569</v>
          </cell>
          <cell r="DH90">
            <v>39600</v>
          </cell>
          <cell r="DI90">
            <v>39630</v>
          </cell>
          <cell r="DJ90">
            <v>39661</v>
          </cell>
          <cell r="DK90">
            <v>39692</v>
          </cell>
          <cell r="DL90">
            <v>39722</v>
          </cell>
          <cell r="DM90">
            <v>39753</v>
          </cell>
          <cell r="DN90">
            <v>39783</v>
          </cell>
          <cell r="DO90">
            <v>2008</v>
          </cell>
          <cell r="DP90">
            <v>39814</v>
          </cell>
          <cell r="DQ90">
            <v>39845</v>
          </cell>
          <cell r="DR90">
            <v>39873</v>
          </cell>
          <cell r="DS90">
            <v>39904</v>
          </cell>
          <cell r="DT90">
            <v>39934</v>
          </cell>
          <cell r="DU90">
            <v>39965</v>
          </cell>
          <cell r="DV90">
            <v>39995</v>
          </cell>
          <cell r="DW90">
            <v>40026</v>
          </cell>
          <cell r="DX90">
            <v>40057</v>
          </cell>
          <cell r="DY90">
            <v>40087</v>
          </cell>
          <cell r="DZ90">
            <v>40118</v>
          </cell>
          <cell r="EA90">
            <v>40148</v>
          </cell>
        </row>
        <row r="91">
          <cell r="A91" t="str">
            <v>RS</v>
          </cell>
          <cell r="B91">
            <v>344986.8544767588</v>
          </cell>
          <cell r="C91">
            <v>316811.90291959763</v>
          </cell>
          <cell r="D91">
            <v>296919.73866378469</v>
          </cell>
          <cell r="E91">
            <v>289224.10731553135</v>
          </cell>
          <cell r="F91">
            <v>244991.48565603906</v>
          </cell>
          <cell r="G91">
            <v>274840.74325507297</v>
          </cell>
          <cell r="H91">
            <v>352349.06767942169</v>
          </cell>
          <cell r="I91">
            <v>406197.87012554606</v>
          </cell>
          <cell r="J91">
            <v>364337.39785060805</v>
          </cell>
          <cell r="K91">
            <v>243498.41276482184</v>
          </cell>
          <cell r="L91">
            <v>239004.60588339483</v>
          </cell>
          <cell r="M91">
            <v>273436.34643742337</v>
          </cell>
          <cell r="N91">
            <v>3646598.533028001</v>
          </cell>
          <cell r="O91">
            <v>346443.05379745789</v>
          </cell>
          <cell r="P91">
            <v>318031.30767161143</v>
          </cell>
          <cell r="Q91">
            <v>298161.24811550882</v>
          </cell>
          <cell r="R91">
            <v>292267.69312857714</v>
          </cell>
          <cell r="S91">
            <v>248014.46247299641</v>
          </cell>
          <cell r="T91">
            <v>278602.78102624562</v>
          </cell>
          <cell r="U91">
            <v>357892.68985180184</v>
          </cell>
          <cell r="V91">
            <v>412569.68301829224</v>
          </cell>
          <cell r="W91">
            <v>369970.80817788083</v>
          </cell>
          <cell r="X91">
            <v>245539.88488007631</v>
          </cell>
          <cell r="Y91">
            <v>240619.18462923367</v>
          </cell>
          <cell r="Z91">
            <v>274866.66446012468</v>
          </cell>
          <cell r="AA91">
            <v>3682979.4612298072</v>
          </cell>
          <cell r="AB91">
            <v>383919.57020800898</v>
          </cell>
          <cell r="AC91">
            <v>354006.56388049619</v>
          </cell>
          <cell r="AD91">
            <v>330957.31821440754</v>
          </cell>
          <cell r="AE91">
            <v>293374.81751804135</v>
          </cell>
          <cell r="AF91">
            <v>244005.82271539723</v>
          </cell>
          <cell r="AG91">
            <v>270745.2970779278</v>
          </cell>
          <cell r="AH91">
            <v>369744.57174971333</v>
          </cell>
          <cell r="AI91">
            <v>427615.40277087776</v>
          </cell>
          <cell r="AJ91">
            <v>377665.46947550547</v>
          </cell>
          <cell r="AK91">
            <v>274183.42243667715</v>
          </cell>
          <cell r="AL91">
            <v>265148.43417266023</v>
          </cell>
          <cell r="AM91">
            <v>311971.28798651299</v>
          </cell>
          <cell r="AN91">
            <v>2246753.9613639927</v>
          </cell>
          <cell r="AO91">
            <v>3903337.9782062266</v>
          </cell>
          <cell r="AP91">
            <v>399695.27010033571</v>
          </cell>
          <cell r="AQ91">
            <v>346406.81695585785</v>
          </cell>
          <cell r="AR91">
            <v>307236.51518525853</v>
          </cell>
          <cell r="AS91">
            <v>294290.23704496102</v>
          </cell>
          <cell r="AT91">
            <v>252494.89670064978</v>
          </cell>
          <cell r="AU91">
            <v>301286.83907494321</v>
          </cell>
          <cell r="AV91">
            <v>430918.78598404798</v>
          </cell>
          <cell r="AW91">
            <v>465234.15456557868</v>
          </cell>
          <cell r="AX91">
            <v>402983.09020768898</v>
          </cell>
          <cell r="AY91">
            <v>292370.46961769438</v>
          </cell>
          <cell r="AZ91">
            <v>261370.40444241423</v>
          </cell>
          <cell r="BA91">
            <v>322890.57202401571</v>
          </cell>
          <cell r="BB91">
            <v>4077178.0519034457</v>
          </cell>
          <cell r="BC91">
            <v>408826.3207535093</v>
          </cell>
          <cell r="BD91">
            <v>354369.06724765105</v>
          </cell>
          <cell r="BE91">
            <v>314267.84148857527</v>
          </cell>
          <cell r="BF91">
            <v>301016.87194967549</v>
          </cell>
          <cell r="BG91">
            <v>258091.36197914553</v>
          </cell>
          <cell r="BH91">
            <v>307836.43326032581</v>
          </cell>
          <cell r="BI91">
            <v>440228.47703953722</v>
          </cell>
          <cell r="BJ91">
            <v>475303.870031289</v>
          </cell>
          <cell r="BK91">
            <v>411730.61783053103</v>
          </cell>
          <cell r="BL91">
            <v>298738.45833936037</v>
          </cell>
          <cell r="BM91">
            <v>267166.23919849255</v>
          </cell>
          <cell r="BN91">
            <v>330163.69447513024</v>
          </cell>
          <cell r="BO91">
            <v>4167739.2535932236</v>
          </cell>
          <cell r="BP91">
            <v>420223.63544966426</v>
          </cell>
          <cell r="BQ91">
            <v>364263.05315262638</v>
          </cell>
          <cell r="BR91">
            <v>323032.86009038612</v>
          </cell>
          <cell r="BS91">
            <v>309409.74953882012</v>
          </cell>
          <cell r="BT91">
            <v>265233.99374635442</v>
          </cell>
          <cell r="BU91">
            <v>316316.52625878633</v>
          </cell>
          <cell r="BV91">
            <v>452337.91001843364</v>
          </cell>
          <cell r="BW91">
            <v>488383.83568361314</v>
          </cell>
          <cell r="BX91">
            <v>423068.8069568192</v>
          </cell>
          <cell r="BY91">
            <v>306971.66406159219</v>
          </cell>
          <cell r="BZ91">
            <v>274560.82557003183</v>
          </cell>
          <cell r="CA91">
            <v>339336.48158080381</v>
          </cell>
          <cell r="CB91">
            <v>4283139.3421079312</v>
          </cell>
          <cell r="CC91">
            <v>430343.38399346865</v>
          </cell>
          <cell r="CD91">
            <v>373012.9721758737</v>
          </cell>
          <cell r="CE91">
            <v>330806.36684363801</v>
          </cell>
          <cell r="CF91">
            <v>316859.26914828992</v>
          </cell>
          <cell r="CG91">
            <v>271699.8097050697</v>
          </cell>
          <cell r="CH91">
            <v>324086.31183591415</v>
          </cell>
          <cell r="CI91">
            <v>463475.34502101626</v>
          </cell>
          <cell r="CJ91">
            <v>500400.24841756187</v>
          </cell>
          <cell r="CK91">
            <v>433466.64723016741</v>
          </cell>
          <cell r="CL91">
            <v>314506.31457806134</v>
          </cell>
          <cell r="CM91">
            <v>281252.79846810258</v>
          </cell>
          <cell r="CN91">
            <v>347555.53426455491</v>
          </cell>
          <cell r="CO91">
            <v>4387465.001681718</v>
          </cell>
          <cell r="CP91">
            <v>440706.02169646224</v>
          </cell>
          <cell r="CQ91">
            <v>381972.44840333349</v>
          </cell>
          <cell r="CR91">
            <v>338766.33261758572</v>
          </cell>
          <cell r="CS91">
            <v>324487.55509074294</v>
          </cell>
          <cell r="CT91">
            <v>278322.42048403341</v>
          </cell>
          <cell r="CU91">
            <v>332045.69906561333</v>
          </cell>
          <cell r="CV91">
            <v>474885.09212019126</v>
          </cell>
          <cell r="CW91">
            <v>512710.29350711859</v>
          </cell>
          <cell r="CX91">
            <v>444118.33765687916</v>
          </cell>
          <cell r="CY91">
            <v>322224.71670689894</v>
          </cell>
          <cell r="CZ91">
            <v>288107.0259918964</v>
          </cell>
          <cell r="DA91">
            <v>355972.82220263203</v>
          </cell>
          <cell r="DB91">
            <v>4494318.7655433873</v>
          </cell>
          <cell r="DC91">
            <v>451319.82131439843</v>
          </cell>
          <cell r="DD91">
            <v>391148.57782875537</v>
          </cell>
          <cell r="DE91">
            <v>346919.09749533283</v>
          </cell>
          <cell r="DF91">
            <v>332300.69306662824</v>
          </cell>
          <cell r="DG91">
            <v>285107.31318498059</v>
          </cell>
          <cell r="DH91">
            <v>340201.43038050801</v>
          </cell>
          <cell r="DI91">
            <v>486576.88279519847</v>
          </cell>
          <cell r="DJ91">
            <v>525324.44901467697</v>
          </cell>
          <cell r="DK91">
            <v>455032.91598030151</v>
          </cell>
          <cell r="DL91">
            <v>330133.39476600627</v>
          </cell>
          <cell r="DM91">
            <v>295129.1840994833</v>
          </cell>
          <cell r="DN91">
            <v>364595.18548195763</v>
          </cell>
          <cell r="DO91">
            <v>4603788.9454082279</v>
          </cell>
          <cell r="DP91">
            <v>462190.90630935854</v>
          </cell>
          <cell r="DQ91">
            <v>400546.63160998846</v>
          </cell>
          <cell r="DR91">
            <v>355269.3592014832</v>
          </cell>
          <cell r="DS91">
            <v>340303.18906288681</v>
          </cell>
          <cell r="DT91">
            <v>292058.48309942463</v>
          </cell>
          <cell r="DU91">
            <v>348558.36798072531</v>
          </cell>
          <cell r="DV91">
            <v>498557.71408855158</v>
          </cell>
          <cell r="DW91">
            <v>538250.2553807674</v>
          </cell>
          <cell r="DX91">
            <v>466216.89505821135</v>
          </cell>
          <cell r="DY91">
            <v>338237.05802526569</v>
          </cell>
          <cell r="DZ91">
            <v>302323.40656527405</v>
          </cell>
          <cell r="EA91">
            <v>373427.64726833737</v>
          </cell>
        </row>
        <row r="92">
          <cell r="A92" t="str">
            <v>MGS SECONDARY</v>
          </cell>
          <cell r="B92">
            <v>94162.727109421525</v>
          </cell>
          <cell r="C92">
            <v>90776.507949483232</v>
          </cell>
          <cell r="D92">
            <v>87221.676385370971</v>
          </cell>
          <cell r="E92">
            <v>81440.375100124438</v>
          </cell>
          <cell r="F92">
            <v>80899.158939818823</v>
          </cell>
          <cell r="G92">
            <v>95191.325551282935</v>
          </cell>
          <cell r="H92">
            <v>124772.65807933966</v>
          </cell>
          <cell r="I92">
            <v>141816.39833554195</v>
          </cell>
          <cell r="J92">
            <v>127903.63123430117</v>
          </cell>
          <cell r="K92">
            <v>98611.723718360285</v>
          </cell>
          <cell r="L92">
            <v>85424.346612872891</v>
          </cell>
          <cell r="M92">
            <v>86034.743361542569</v>
          </cell>
          <cell r="N92">
            <v>1194255.2723774605</v>
          </cell>
          <cell r="O92">
            <v>96804.769797488785</v>
          </cell>
          <cell r="P92">
            <v>93318.695437549846</v>
          </cell>
          <cell r="Q92">
            <v>89670.257328478998</v>
          </cell>
          <cell r="R92">
            <v>83707.587946554049</v>
          </cell>
          <cell r="S92">
            <v>83143.832674877776</v>
          </cell>
          <cell r="T92">
            <v>97855.572763478704</v>
          </cell>
          <cell r="U92">
            <v>127539.90853142473</v>
          </cell>
          <cell r="V92">
            <v>144971.28813294708</v>
          </cell>
          <cell r="W92">
            <v>130712.67670969763</v>
          </cell>
          <cell r="X92">
            <v>101320.91330112537</v>
          </cell>
          <cell r="Y92">
            <v>87747.483884226895</v>
          </cell>
          <cell r="Z92">
            <v>88391.674100625096</v>
          </cell>
          <cell r="AA92">
            <v>1225184.6606084749</v>
          </cell>
          <cell r="AB92">
            <v>102055.24814569121</v>
          </cell>
          <cell r="AC92">
            <v>98509.941451815001</v>
          </cell>
          <cell r="AD92">
            <v>94700.08792763036</v>
          </cell>
          <cell r="AE92">
            <v>88067.535850770102</v>
          </cell>
          <cell r="AF92">
            <v>87367.181279102209</v>
          </cell>
          <cell r="AG92">
            <v>103229.60113868778</v>
          </cell>
          <cell r="AH92">
            <v>134679.03456835946</v>
          </cell>
          <cell r="AI92">
            <v>152178.09957459776</v>
          </cell>
          <cell r="AJ92">
            <v>136741.78765796294</v>
          </cell>
          <cell r="AK92">
            <v>104808.28427382323</v>
          </cell>
          <cell r="AL92">
            <v>90132.46899511572</v>
          </cell>
          <cell r="AM92">
            <v>91943.99502735096</v>
          </cell>
          <cell r="AN92">
            <v>708608.6303620562</v>
          </cell>
          <cell r="AO92">
            <v>1284413.2658909068</v>
          </cell>
          <cell r="AP92">
            <v>117026.17062267006</v>
          </cell>
          <cell r="AQ92">
            <v>113366.65118915554</v>
          </cell>
          <cell r="AR92">
            <v>110138.68904937239</v>
          </cell>
          <cell r="AS92">
            <v>100646.08473971181</v>
          </cell>
          <cell r="AT92">
            <v>100333.06239222182</v>
          </cell>
          <cell r="AU92">
            <v>118060.84947811009</v>
          </cell>
          <cell r="AV92">
            <v>154398.52922782904</v>
          </cell>
          <cell r="AW92">
            <v>172938.81111030997</v>
          </cell>
          <cell r="AX92">
            <v>151297.42664370112</v>
          </cell>
          <cell r="AY92">
            <v>119084.57198234821</v>
          </cell>
          <cell r="AZ92">
            <v>105141.8489322025</v>
          </cell>
          <cell r="BA92">
            <v>107543.89211090855</v>
          </cell>
          <cell r="BB92">
            <v>1469976.5874785408</v>
          </cell>
          <cell r="BC92">
            <v>121726.87620071472</v>
          </cell>
          <cell r="BD92">
            <v>117908.41479206173</v>
          </cell>
          <cell r="BE92">
            <v>114558.00625476157</v>
          </cell>
          <cell r="BF92">
            <v>104664.12631262517</v>
          </cell>
          <cell r="BG92">
            <v>104326.25777932451</v>
          </cell>
          <cell r="BH92">
            <v>122792.33088643535</v>
          </cell>
          <cell r="BI92">
            <v>160608.67456284477</v>
          </cell>
          <cell r="BJ92">
            <v>179914.17088358072</v>
          </cell>
          <cell r="BK92">
            <v>157312.84727129649</v>
          </cell>
          <cell r="BL92">
            <v>123873.02007293318</v>
          </cell>
          <cell r="BM92">
            <v>109332.50776345978</v>
          </cell>
          <cell r="BN92">
            <v>111863.26636759406</v>
          </cell>
          <cell r="BO92">
            <v>1528880.4991476322</v>
          </cell>
          <cell r="BP92">
            <v>125794.63048534433</v>
          </cell>
          <cell r="BQ92">
            <v>121838.07930436349</v>
          </cell>
          <cell r="BR92">
            <v>118381.92495429411</v>
          </cell>
          <cell r="BS92">
            <v>108140.2114034765</v>
          </cell>
          <cell r="BT92">
            <v>107780.27703085441</v>
          </cell>
          <cell r="BU92">
            <v>126886.06264756898</v>
          </cell>
          <cell r="BV92">
            <v>165982.25698330547</v>
          </cell>
          <cell r="BW92">
            <v>185950.52315395753</v>
          </cell>
          <cell r="BX92">
            <v>162515.09472312222</v>
          </cell>
          <cell r="BY92">
            <v>128016.64648780333</v>
          </cell>
          <cell r="BZ92">
            <v>112957.56164149544</v>
          </cell>
          <cell r="CA92">
            <v>115601.01680467416</v>
          </cell>
          <cell r="CB92">
            <v>1579844.2856202601</v>
          </cell>
          <cell r="CC92">
            <v>130406.35317296666</v>
          </cell>
          <cell r="CD92">
            <v>126293.7173686445</v>
          </cell>
          <cell r="CE92">
            <v>122717.35543107355</v>
          </cell>
          <cell r="CF92">
            <v>112082.18170679476</v>
          </cell>
          <cell r="CG92">
            <v>111697.71479916293</v>
          </cell>
          <cell r="CH92">
            <v>131527.61428020505</v>
          </cell>
          <cell r="CI92">
            <v>172073.87981022836</v>
          </cell>
          <cell r="CJ92">
            <v>192792.63109522901</v>
          </cell>
          <cell r="CK92">
            <v>168415.35964832141</v>
          </cell>
          <cell r="CL92">
            <v>132714.10018207526</v>
          </cell>
          <cell r="CM92">
            <v>117068.72450548333</v>
          </cell>
          <cell r="CN92">
            <v>119838.623395626</v>
          </cell>
          <cell r="CO92">
            <v>1637628.2553958111</v>
          </cell>
          <cell r="CP92">
            <v>135195.38067688668</v>
          </cell>
          <cell r="CQ92">
            <v>130920.73674677731</v>
          </cell>
          <cell r="CR92">
            <v>127219.50324261741</v>
          </cell>
          <cell r="CS92">
            <v>116175.85958827418</v>
          </cell>
          <cell r="CT92">
            <v>115765.9965108708</v>
          </cell>
          <cell r="CU92">
            <v>136347.69322703415</v>
          </cell>
          <cell r="CV92">
            <v>178399.67817892099</v>
          </cell>
          <cell r="CW92">
            <v>199897.64818585262</v>
          </cell>
          <cell r="CX92">
            <v>174542.88320480369</v>
          </cell>
          <cell r="CY92">
            <v>137592.13250926157</v>
          </cell>
          <cell r="CZ92">
            <v>121338.15288124842</v>
          </cell>
          <cell r="DA92">
            <v>124239.15416766408</v>
          </cell>
          <cell r="DB92">
            <v>1697634.819120212</v>
          </cell>
          <cell r="DC92">
            <v>140165.93418422967</v>
          </cell>
          <cell r="DD92">
            <v>135723.20823212489</v>
          </cell>
          <cell r="DE92">
            <v>131892.33327806013</v>
          </cell>
          <cell r="DF92">
            <v>120424.83837864593</v>
          </cell>
          <cell r="DG92">
            <v>119988.68530631234</v>
          </cell>
          <cell r="DH92">
            <v>141350.54061987688</v>
          </cell>
          <cell r="DI92">
            <v>184965.23041361282</v>
          </cell>
          <cell r="DJ92">
            <v>207271.85134492864</v>
          </cell>
          <cell r="DK92">
            <v>180903.02576844781</v>
          </cell>
          <cell r="DL92">
            <v>142655.04529038156</v>
          </cell>
          <cell r="DM92">
            <v>125769.58980487008</v>
          </cell>
          <cell r="DN92">
            <v>128806.48759731722</v>
          </cell>
          <cell r="DO92">
            <v>1759916.7702188082</v>
          </cell>
          <cell r="DP92">
            <v>145324.86195912116</v>
          </cell>
          <cell r="DQ92">
            <v>140707.75055708669</v>
          </cell>
          <cell r="DR92">
            <v>136742.28453308358</v>
          </cell>
          <cell r="DS92">
            <v>124834.976209181</v>
          </cell>
          <cell r="DT92">
            <v>124371.60519806485</v>
          </cell>
          <cell r="DU92">
            <v>146543.0512165805</v>
          </cell>
          <cell r="DV92">
            <v>191779.58161906182</v>
          </cell>
          <cell r="DW92">
            <v>214925.39663913849</v>
          </cell>
          <cell r="DX92">
            <v>187504.56107089366</v>
          </cell>
          <cell r="DY92">
            <v>147909.8134511548</v>
          </cell>
          <cell r="DZ92">
            <v>130369.14619494733</v>
          </cell>
          <cell r="EA92">
            <v>133546.91648042196</v>
          </cell>
        </row>
        <row r="93">
          <cell r="A93" t="str">
            <v>MGS PRIMARY</v>
          </cell>
          <cell r="B93">
            <v>653.71734680207874</v>
          </cell>
          <cell r="C93">
            <v>709.88348516665417</v>
          </cell>
          <cell r="D93">
            <v>657.12212993049002</v>
          </cell>
          <cell r="E93">
            <v>770.95664943923055</v>
          </cell>
          <cell r="F93">
            <v>871.91045962973431</v>
          </cell>
          <cell r="G93">
            <v>1453.4636076098577</v>
          </cell>
          <cell r="H93">
            <v>2773.2129431253661</v>
          </cell>
          <cell r="I93">
            <v>3332.6227120007056</v>
          </cell>
          <cell r="J93">
            <v>2890.7902086873769</v>
          </cell>
          <cell r="K93">
            <v>1313.4012919661261</v>
          </cell>
          <cell r="L93">
            <v>981.22962521869431</v>
          </cell>
          <cell r="M93">
            <v>942.40310369993335</v>
          </cell>
          <cell r="N93">
            <v>17350.713563276247</v>
          </cell>
          <cell r="O93">
            <v>663.9330207416524</v>
          </cell>
          <cell r="P93">
            <v>723.9490592328907</v>
          </cell>
          <cell r="Q93">
            <v>668.10470329914165</v>
          </cell>
          <cell r="R93">
            <v>787.85098104033955</v>
          </cell>
          <cell r="S93">
            <v>890.49762917598696</v>
          </cell>
          <cell r="T93">
            <v>1486.9186930926521</v>
          </cell>
          <cell r="U93">
            <v>2831.0456053171602</v>
          </cell>
          <cell r="V93">
            <v>3400.8766463816023</v>
          </cell>
          <cell r="W93">
            <v>2949.2737338339771</v>
          </cell>
          <cell r="X93">
            <v>1340.1337416308729</v>
          </cell>
          <cell r="Y93">
            <v>1000.5234933112689</v>
          </cell>
          <cell r="Z93">
            <v>961.46000619905772</v>
          </cell>
          <cell r="AA93">
            <v>17704.567313256601</v>
          </cell>
          <cell r="AB93">
            <v>685.07628691209698</v>
          </cell>
          <cell r="AC93">
            <v>766.60334995179505</v>
          </cell>
          <cell r="AD93">
            <v>709.64879983855405</v>
          </cell>
          <cell r="AE93">
            <v>812.82882246465397</v>
          </cell>
          <cell r="AF93">
            <v>916.49372662520489</v>
          </cell>
          <cell r="AG93">
            <v>1542.9755108116733</v>
          </cell>
          <cell r="AH93">
            <v>2979.240535338371</v>
          </cell>
          <cell r="AI93">
            <v>3553.0046971183706</v>
          </cell>
          <cell r="AJ93">
            <v>3071.6968164070549</v>
          </cell>
          <cell r="AK93">
            <v>1382.8885726685994</v>
          </cell>
          <cell r="AL93">
            <v>1028.0997636923678</v>
          </cell>
          <cell r="AM93">
            <v>1000.7791979958455</v>
          </cell>
          <cell r="AN93">
            <v>8412.8670319423491</v>
          </cell>
          <cell r="AO93">
            <v>18449.336079824589</v>
          </cell>
          <cell r="AP93">
            <v>735.43456120296355</v>
          </cell>
          <cell r="AQ93">
            <v>835.66256020741798</v>
          </cell>
          <cell r="AR93">
            <v>773.26557510383566</v>
          </cell>
          <cell r="AS93">
            <v>897.45743299840524</v>
          </cell>
          <cell r="AT93">
            <v>1013.4025144305314</v>
          </cell>
          <cell r="AU93">
            <v>1722.3378031403395</v>
          </cell>
          <cell r="AV93">
            <v>3388.2965814679978</v>
          </cell>
          <cell r="AW93">
            <v>3997.2298231921491</v>
          </cell>
          <cell r="AX93">
            <v>3372.5980685192935</v>
          </cell>
          <cell r="AY93">
            <v>1527.6134256630025</v>
          </cell>
          <cell r="AZ93">
            <v>1146.2767332689766</v>
          </cell>
          <cell r="BA93">
            <v>1119.1298891668657</v>
          </cell>
          <cell r="BB93">
            <v>20528.704968361777</v>
          </cell>
          <cell r="BC93">
            <v>750.57893191747166</v>
          </cell>
          <cell r="BD93">
            <v>858.56752344147731</v>
          </cell>
          <cell r="BE93">
            <v>790.17367198147338</v>
          </cell>
          <cell r="BF93">
            <v>925.836745435387</v>
          </cell>
          <cell r="BG93">
            <v>1044.5461928952914</v>
          </cell>
          <cell r="BH93">
            <v>1779.2449966908162</v>
          </cell>
          <cell r="BI93">
            <v>3516.0993025503003</v>
          </cell>
          <cell r="BJ93">
            <v>4145.1212362472716</v>
          </cell>
          <cell r="BK93">
            <v>3495.2494364670656</v>
          </cell>
          <cell r="BL93">
            <v>1571.2599861499082</v>
          </cell>
          <cell r="BM93">
            <v>1178.2160758893071</v>
          </cell>
          <cell r="BN93">
            <v>1151.423883142015</v>
          </cell>
          <cell r="BO93">
            <v>21206.317982807788</v>
          </cell>
          <cell r="BP93">
            <v>763.08851583113221</v>
          </cell>
          <cell r="BQ93">
            <v>877.94339824320582</v>
          </cell>
          <cell r="BR93">
            <v>804.21893196546489</v>
          </cell>
          <cell r="BS93">
            <v>950.070802562415</v>
          </cell>
          <cell r="BT93">
            <v>1071.0938285788577</v>
          </cell>
          <cell r="BU93">
            <v>1827.9673201662465</v>
          </cell>
          <cell r="BV93">
            <v>3626.3109335874692</v>
          </cell>
          <cell r="BW93">
            <v>4272.5306953960462</v>
          </cell>
          <cell r="BX93">
            <v>3600.8195727538432</v>
          </cell>
          <cell r="BY93">
            <v>1608.2884474037126</v>
          </cell>
          <cell r="BZ93">
            <v>1205.2656577953687</v>
          </cell>
          <cell r="CA93">
            <v>1178.839530633803</v>
          </cell>
          <cell r="CB93">
            <v>21786.437634917562</v>
          </cell>
          <cell r="CC93">
            <v>777.85930097454229</v>
          </cell>
          <cell r="CD93">
            <v>900.34489707716978</v>
          </cell>
          <cell r="CE93">
            <v>820.72057640613161</v>
          </cell>
          <cell r="CF93">
            <v>977.85701557851121</v>
          </cell>
          <cell r="CG93">
            <v>1101.5802871597625</v>
          </cell>
          <cell r="CH93">
            <v>1883.7024063672677</v>
          </cell>
          <cell r="CI93">
            <v>3751.5880848138831</v>
          </cell>
          <cell r="CJ93">
            <v>4417.4825674643744</v>
          </cell>
          <cell r="CK93">
            <v>3721.0202705770262</v>
          </cell>
          <cell r="CL93">
            <v>1650.9900477283534</v>
          </cell>
          <cell r="CM93">
            <v>1236.5071822145094</v>
          </cell>
          <cell r="CN93">
            <v>1210.4368314628241</v>
          </cell>
          <cell r="CO93">
            <v>22450.089467824353</v>
          </cell>
          <cell r="CP93">
            <v>793.28883146090743</v>
          </cell>
          <cell r="CQ93">
            <v>923.67508615027577</v>
          </cell>
          <cell r="CR93">
            <v>837.94599525772287</v>
          </cell>
          <cell r="CS93">
            <v>1006.7601618042059</v>
          </cell>
          <cell r="CT93">
            <v>1133.2994499296949</v>
          </cell>
          <cell r="CU93">
            <v>1941.6583166432247</v>
          </cell>
          <cell r="CV93">
            <v>3881.7355122790896</v>
          </cell>
          <cell r="CW93">
            <v>4568.0889127195178</v>
          </cell>
          <cell r="CX93">
            <v>3845.9244851254575</v>
          </cell>
          <cell r="CY93">
            <v>1695.4454779858436</v>
          </cell>
          <cell r="CZ93">
            <v>1269.0390558276463</v>
          </cell>
          <cell r="DA93">
            <v>1243.3290621381482</v>
          </cell>
          <cell r="DB93">
            <v>23140.190347321732</v>
          </cell>
          <cell r="DC93">
            <v>809.38179286716809</v>
          </cell>
          <cell r="DD93">
            <v>947.94791365200433</v>
          </cell>
          <cell r="DE93">
            <v>855.90160583213617</v>
          </cell>
          <cell r="DF93">
            <v>1036.8009442136347</v>
          </cell>
          <cell r="DG93">
            <v>1166.2733289631856</v>
          </cell>
          <cell r="DH93">
            <v>2001.8784820029471</v>
          </cell>
          <cell r="DI93">
            <v>4016.862653014779</v>
          </cell>
          <cell r="DJ93">
            <v>4724.4744765111473</v>
          </cell>
          <cell r="DK93">
            <v>3975.6342442841496</v>
          </cell>
          <cell r="DL93">
            <v>1741.682923997279</v>
          </cell>
          <cell r="DM93">
            <v>1302.8811995378028</v>
          </cell>
          <cell r="DN93">
            <v>1277.537353791168</v>
          </cell>
          <cell r="DO93">
            <v>23857.256918667401</v>
          </cell>
          <cell r="DP93">
            <v>826.16275909208105</v>
          </cell>
          <cell r="DQ93">
            <v>973.19860414972413</v>
          </cell>
          <cell r="DR93">
            <v>874.61450824135818</v>
          </cell>
          <cell r="DS93">
            <v>1068.022037871056</v>
          </cell>
          <cell r="DT93">
            <v>1200.5489564582472</v>
          </cell>
          <cell r="DU93">
            <v>2064.4479335118422</v>
          </cell>
          <cell r="DV93">
            <v>4157.1571027936452</v>
          </cell>
          <cell r="DW93">
            <v>4886.8568778131448</v>
          </cell>
          <cell r="DX93">
            <v>4110.3304309218365</v>
          </cell>
          <cell r="DY93">
            <v>1789.7690531689359</v>
          </cell>
          <cell r="DZ93">
            <v>1338.0825981530186</v>
          </cell>
          <cell r="EA93">
            <v>1313.1109552307573</v>
          </cell>
        </row>
        <row r="94">
          <cell r="A94" t="str">
            <v>AGS SECONDARY</v>
          </cell>
          <cell r="B94">
            <v>127920.22132382143</v>
          </cell>
          <cell r="C94">
            <v>127858.150261384</v>
          </cell>
          <cell r="D94">
            <v>124532.91782008516</v>
          </cell>
          <cell r="E94">
            <v>124596.94943876922</v>
          </cell>
          <cell r="F94">
            <v>120160.58555285347</v>
          </cell>
          <cell r="G94">
            <v>136618.03094849593</v>
          </cell>
          <cell r="H94">
            <v>148860.71811214602</v>
          </cell>
          <cell r="I94">
            <v>152459.36486554096</v>
          </cell>
          <cell r="J94">
            <v>159544.37787292356</v>
          </cell>
          <cell r="K94">
            <v>136239.18120488181</v>
          </cell>
          <cell r="L94">
            <v>128036.99042540173</v>
          </cell>
          <cell r="M94">
            <v>120218.80323169922</v>
          </cell>
          <cell r="N94">
            <v>1607046.2910580023</v>
          </cell>
          <cell r="O94">
            <v>131125.93132164082</v>
          </cell>
          <cell r="P94">
            <v>131018.1916256719</v>
          </cell>
          <cell r="Q94">
            <v>127589.51274155648</v>
          </cell>
          <cell r="R94">
            <v>127560.85744628063</v>
          </cell>
          <cell r="S94">
            <v>123025.90009884554</v>
          </cell>
          <cell r="T94">
            <v>139903.68370260944</v>
          </cell>
          <cell r="U94">
            <v>151754.56284669935</v>
          </cell>
          <cell r="V94">
            <v>155442.37789783865</v>
          </cell>
          <cell r="W94">
            <v>162681.00917704223</v>
          </cell>
          <cell r="X94">
            <v>139511.09639512535</v>
          </cell>
          <cell r="Y94">
            <v>131109.67655833735</v>
          </cell>
          <cell r="Z94">
            <v>123109.63515526812</v>
          </cell>
          <cell r="AA94">
            <v>1643832.434966916</v>
          </cell>
          <cell r="AB94">
            <v>137517.73128736237</v>
          </cell>
          <cell r="AC94">
            <v>138477.16591058084</v>
          </cell>
          <cell r="AD94">
            <v>134982.45444354037</v>
          </cell>
          <cell r="AE94">
            <v>132415.23741807911</v>
          </cell>
          <cell r="AF94">
            <v>127649.0652253076</v>
          </cell>
          <cell r="AG94">
            <v>145672.4948907613</v>
          </cell>
          <cell r="AH94">
            <v>159141.96638236879</v>
          </cell>
          <cell r="AI94">
            <v>162012.71852654294</v>
          </cell>
          <cell r="AJ94">
            <v>169199.92736255395</v>
          </cell>
          <cell r="AK94">
            <v>144134.87088199737</v>
          </cell>
          <cell r="AL94">
            <v>134685.0663532156</v>
          </cell>
          <cell r="AM94">
            <v>128089.36446096985</v>
          </cell>
          <cell r="AN94">
            <v>975856.1155580004</v>
          </cell>
          <cell r="AO94">
            <v>1713978.0631432801</v>
          </cell>
          <cell r="AP94">
            <v>152013.57615185081</v>
          </cell>
          <cell r="AQ94">
            <v>152546.70162494489</v>
          </cell>
          <cell r="AR94">
            <v>150582.30741371511</v>
          </cell>
          <cell r="AS94">
            <v>144561.68161412032</v>
          </cell>
          <cell r="AT94">
            <v>139766.72475730226</v>
          </cell>
          <cell r="AU94">
            <v>159586.27894259099</v>
          </cell>
          <cell r="AV94">
            <v>175318.62182171136</v>
          </cell>
          <cell r="AW94">
            <v>177145.02495752578</v>
          </cell>
          <cell r="AX94">
            <v>181405.02432134908</v>
          </cell>
          <cell r="AY94">
            <v>157847.40447587724</v>
          </cell>
          <cell r="AZ94">
            <v>150870.71102455759</v>
          </cell>
          <cell r="BA94">
            <v>143595.77234988206</v>
          </cell>
          <cell r="BB94">
            <v>1885239.8294554276</v>
          </cell>
          <cell r="BC94">
            <v>147465.27341545103</v>
          </cell>
          <cell r="BD94">
            <v>147920.92758292853</v>
          </cell>
          <cell r="BE94">
            <v>145822.42075311719</v>
          </cell>
          <cell r="BF94">
            <v>139542.77682074351</v>
          </cell>
          <cell r="BG94">
            <v>134593.79967377591</v>
          </cell>
          <cell r="BH94">
            <v>155122.27070426644</v>
          </cell>
          <cell r="BI94">
            <v>171483.15340874027</v>
          </cell>
          <cell r="BJ94">
            <v>173412.66388843933</v>
          </cell>
          <cell r="BK94">
            <v>177818.9516095891</v>
          </cell>
          <cell r="BL94">
            <v>153340.65267012437</v>
          </cell>
          <cell r="BM94">
            <v>146148.34062382387</v>
          </cell>
          <cell r="BN94">
            <v>138634.45586981188</v>
          </cell>
          <cell r="BO94">
            <v>1831305.6870208115</v>
          </cell>
          <cell r="BP94">
            <v>152154.35912169199</v>
          </cell>
          <cell r="BQ94">
            <v>152538.94677174761</v>
          </cell>
          <cell r="BR94">
            <v>150322.14979047069</v>
          </cell>
          <cell r="BS94">
            <v>143817.74307270555</v>
          </cell>
          <cell r="BT94">
            <v>138737.11963310331</v>
          </cell>
          <cell r="BU94">
            <v>159875.24131443957</v>
          </cell>
          <cell r="BV94">
            <v>176779.74323729333</v>
          </cell>
          <cell r="BW94">
            <v>178799.67399873209</v>
          </cell>
          <cell r="BX94">
            <v>183331.46644980018</v>
          </cell>
          <cell r="BY94">
            <v>158057.78089442282</v>
          </cell>
          <cell r="BZ94">
            <v>150681.57501046822</v>
          </cell>
          <cell r="CA94">
            <v>142963.18471655564</v>
          </cell>
          <cell r="CB94">
            <v>1888058.984011431</v>
          </cell>
          <cell r="CC94">
            <v>157496.79902881448</v>
          </cell>
          <cell r="CD94">
            <v>157804.87722793754</v>
          </cell>
          <cell r="CE94">
            <v>155456.24220350312</v>
          </cell>
          <cell r="CF94">
            <v>148697.745103917</v>
          </cell>
          <cell r="CG94">
            <v>143466.30575737712</v>
          </cell>
          <cell r="CH94">
            <v>165299.10652532332</v>
          </cell>
          <cell r="CI94">
            <v>182820.01841219046</v>
          </cell>
          <cell r="CJ94">
            <v>184941.2351750448</v>
          </cell>
          <cell r="CK94">
            <v>189616.31249324544</v>
          </cell>
          <cell r="CL94">
            <v>163439.91043002819</v>
          </cell>
          <cell r="CM94">
            <v>155852.58385970155</v>
          </cell>
          <cell r="CN94">
            <v>147900.18197557802</v>
          </cell>
          <cell r="CO94">
            <v>1952791.3181926608</v>
          </cell>
          <cell r="CP94">
            <v>163048.82087099791</v>
          </cell>
          <cell r="CQ94">
            <v>163278.0698367584</v>
          </cell>
          <cell r="CR94">
            <v>160792.87471504352</v>
          </cell>
          <cell r="CS94">
            <v>153770.62350854065</v>
          </cell>
          <cell r="CT94">
            <v>148382.32497361136</v>
          </cell>
          <cell r="CU94">
            <v>170937.07056773247</v>
          </cell>
          <cell r="CV94">
            <v>189098.11806560404</v>
          </cell>
          <cell r="CW94">
            <v>191324.32845301076</v>
          </cell>
          <cell r="CX94">
            <v>196148.358284124</v>
          </cell>
          <cell r="CY94">
            <v>169034.36225437917</v>
          </cell>
          <cell r="CZ94">
            <v>161227.38963183743</v>
          </cell>
          <cell r="DA94">
            <v>153031.64071710096</v>
          </cell>
          <cell r="DB94">
            <v>2020073.9818787409</v>
          </cell>
          <cell r="DC94">
            <v>168814.90790113204</v>
          </cell>
          <cell r="DD94">
            <v>168962.87736816393</v>
          </cell>
          <cell r="DE94">
            <v>166336.24571505055</v>
          </cell>
          <cell r="DF94">
            <v>159040.3338772862</v>
          </cell>
          <cell r="DG94">
            <v>153489.01864301274</v>
          </cell>
          <cell r="DH94">
            <v>176793.55642597048</v>
          </cell>
          <cell r="DI94">
            <v>195619.02678526903</v>
          </cell>
          <cell r="DJ94">
            <v>197954.04926018111</v>
          </cell>
          <cell r="DK94">
            <v>202932.81495712651</v>
          </cell>
          <cell r="DL94">
            <v>174845.53786929324</v>
          </cell>
          <cell r="DM94">
            <v>166810.24030565238</v>
          </cell>
          <cell r="DN94">
            <v>158361.62763810268</v>
          </cell>
          <cell r="DO94">
            <v>2089960.2367462413</v>
          </cell>
          <cell r="DP94">
            <v>174803.11502063079</v>
          </cell>
          <cell r="DQ94">
            <v>174867.2591728812</v>
          </cell>
          <cell r="DR94">
            <v>172094.1288504859</v>
          </cell>
          <cell r="DS94">
            <v>164514.27559642264</v>
          </cell>
          <cell r="DT94">
            <v>158793.55507897708</v>
          </cell>
          <cell r="DU94">
            <v>182876.78019380936</v>
          </cell>
          <cell r="DV94">
            <v>202391.87679346392</v>
          </cell>
          <cell r="DW94">
            <v>204839.67480775717</v>
          </cell>
          <cell r="DX94">
            <v>209979.17711170393</v>
          </cell>
          <cell r="DY94">
            <v>180881.58639670286</v>
          </cell>
          <cell r="DZ94">
            <v>172608.95962718409</v>
          </cell>
          <cell r="EA94">
            <v>163897.60915020661</v>
          </cell>
        </row>
        <row r="95">
          <cell r="A95" t="str">
            <v>AGS PRIMARY</v>
          </cell>
          <cell r="B95">
            <v>41136.515805998264</v>
          </cell>
          <cell r="C95">
            <v>40342.008011305254</v>
          </cell>
          <cell r="D95">
            <v>40607.683766296257</v>
          </cell>
          <cell r="E95">
            <v>43783.089258733802</v>
          </cell>
          <cell r="F95">
            <v>41131.528634649178</v>
          </cell>
          <cell r="G95">
            <v>47276.332318955152</v>
          </cell>
          <cell r="H95">
            <v>48027.339444760495</v>
          </cell>
          <cell r="I95">
            <v>47500.731357678094</v>
          </cell>
          <cell r="J95">
            <v>48358.775850193037</v>
          </cell>
          <cell r="K95">
            <v>43994.964552492369</v>
          </cell>
          <cell r="L95">
            <v>40515.389114457641</v>
          </cell>
          <cell r="M95">
            <v>38591.844525838016</v>
          </cell>
          <cell r="N95">
            <v>521266.20264135761</v>
          </cell>
          <cell r="O95">
            <v>41915.27251626936</v>
          </cell>
          <cell r="P95">
            <v>41096.204563953586</v>
          </cell>
          <cell r="Q95">
            <v>41359.039737840227</v>
          </cell>
          <cell r="R95">
            <v>44563.414118910827</v>
          </cell>
          <cell r="S95">
            <v>41865.115214055157</v>
          </cell>
          <cell r="T95">
            <v>48106.251959733461</v>
          </cell>
          <cell r="U95">
            <v>48751.106598760118</v>
          </cell>
          <cell r="V95">
            <v>48188.927775704258</v>
          </cell>
          <cell r="W95">
            <v>49061.517549882985</v>
          </cell>
          <cell r="X95">
            <v>44764.723830816496</v>
          </cell>
          <cell r="Y95">
            <v>41263.54358217062</v>
          </cell>
          <cell r="Z95">
            <v>39321.82927297787</v>
          </cell>
          <cell r="AA95">
            <v>530256.94672107499</v>
          </cell>
          <cell r="AB95">
            <v>43499.5472791805</v>
          </cell>
          <cell r="AC95">
            <v>43536.320871035372</v>
          </cell>
          <cell r="AD95">
            <v>43890.508392350079</v>
          </cell>
          <cell r="AE95">
            <v>45356.594727328884</v>
          </cell>
          <cell r="AF95">
            <v>42601.78412749571</v>
          </cell>
          <cell r="AG95">
            <v>49018.478234667054</v>
          </cell>
          <cell r="AH95">
            <v>50565.327007493492</v>
          </cell>
          <cell r="AI95">
            <v>49556.137048774988</v>
          </cell>
          <cell r="AJ95">
            <v>50381.815879359769</v>
          </cell>
          <cell r="AK95">
            <v>46149.584446099354</v>
          </cell>
          <cell r="AL95">
            <v>42404.239002656395</v>
          </cell>
          <cell r="AM95">
            <v>40935.99604673899</v>
          </cell>
          <cell r="AN95">
            <v>318468.56063955108</v>
          </cell>
          <cell r="AO95">
            <v>547896.33306318056</v>
          </cell>
          <cell r="AP95">
            <v>42500.133671989584</v>
          </cell>
          <cell r="AQ95">
            <v>42138.141803803577</v>
          </cell>
          <cell r="AR95">
            <v>43231.688277854904</v>
          </cell>
          <cell r="AS95">
            <v>43795.695218165158</v>
          </cell>
          <cell r="AT95">
            <v>41052.268859262986</v>
          </cell>
          <cell r="AU95">
            <v>47317.569815575218</v>
          </cell>
          <cell r="AV95">
            <v>49434.919611974168</v>
          </cell>
          <cell r="AW95">
            <v>48020.329225295674</v>
          </cell>
          <cell r="AX95">
            <v>48074.277916950217</v>
          </cell>
          <cell r="AY95">
            <v>44908.180110501278</v>
          </cell>
          <cell r="AZ95">
            <v>42032.165351489442</v>
          </cell>
          <cell r="BA95">
            <v>40627.752030945332</v>
          </cell>
          <cell r="BB95">
            <v>533133.12189380755</v>
          </cell>
          <cell r="BC95">
            <v>43629.418725919983</v>
          </cell>
          <cell r="BD95">
            <v>43234.38762298334</v>
          </cell>
          <cell r="BE95">
            <v>44327.640490885256</v>
          </cell>
          <cell r="BF95">
            <v>44922.682823253272</v>
          </cell>
          <cell r="BG95">
            <v>42105.461345893898</v>
          </cell>
          <cell r="BH95">
            <v>48499.364263601325</v>
          </cell>
          <cell r="BI95">
            <v>50750.916957425521</v>
          </cell>
          <cell r="BJ95">
            <v>49238.675202507169</v>
          </cell>
          <cell r="BK95">
            <v>49277.866203648176</v>
          </cell>
          <cell r="BL95">
            <v>45989.321046962294</v>
          </cell>
          <cell r="BM95">
            <v>43131.1483114148</v>
          </cell>
          <cell r="BN95">
            <v>41723.475194209241</v>
          </cell>
          <cell r="BO95">
            <v>546830.35818870424</v>
          </cell>
          <cell r="BP95">
            <v>44582.567604473603</v>
          </cell>
          <cell r="BQ95">
            <v>44158.197950083668</v>
          </cell>
          <cell r="BR95">
            <v>45249.382751235331</v>
          </cell>
          <cell r="BS95">
            <v>45871.615161965041</v>
          </cell>
          <cell r="BT95">
            <v>42992.052763281754</v>
          </cell>
          <cell r="BU95">
            <v>49492.150469503904</v>
          </cell>
          <cell r="BV95">
            <v>51861.808032622743</v>
          </cell>
          <cell r="BW95">
            <v>50263.420713115745</v>
          </cell>
          <cell r="BX95">
            <v>50289.151662493947</v>
          </cell>
          <cell r="BY95">
            <v>46894.880928965504</v>
          </cell>
          <cell r="BZ95">
            <v>44057.613252328068</v>
          </cell>
          <cell r="CA95">
            <v>42649.300929427096</v>
          </cell>
          <cell r="CB95">
            <v>558362.14221949654</v>
          </cell>
          <cell r="CC95">
            <v>45686.741154972886</v>
          </cell>
          <cell r="CD95">
            <v>45229.870799923039</v>
          </cell>
          <cell r="CE95">
            <v>46320.52271298322</v>
          </cell>
          <cell r="CF95">
            <v>46973.234802931089</v>
          </cell>
          <cell r="CG95">
            <v>44021.510715121185</v>
          </cell>
          <cell r="CH95">
            <v>50647.033501384612</v>
          </cell>
          <cell r="CI95">
            <v>53148.562504544585</v>
          </cell>
          <cell r="CJ95">
            <v>51454.192221352074</v>
          </cell>
          <cell r="CK95">
            <v>51465.358040760126</v>
          </cell>
          <cell r="CL95">
            <v>47951.041845665728</v>
          </cell>
          <cell r="CM95">
            <v>45132.008885033189</v>
          </cell>
          <cell r="CN95">
            <v>43720.794482045923</v>
          </cell>
          <cell r="CO95">
            <v>571750.87166671769</v>
          </cell>
          <cell r="CP95">
            <v>46837.019620252751</v>
          </cell>
          <cell r="CQ95">
            <v>46346.515143875105</v>
          </cell>
          <cell r="CR95">
            <v>47436.892195406486</v>
          </cell>
          <cell r="CS95">
            <v>48121.203391279822</v>
          </cell>
          <cell r="CT95">
            <v>45094.313074637714</v>
          </cell>
          <cell r="CU95">
            <v>51850.85976541524</v>
          </cell>
          <cell r="CV95">
            <v>54489.022226371482</v>
          </cell>
          <cell r="CW95">
            <v>52695.234764978937</v>
          </cell>
          <cell r="CX95">
            <v>52691.381899769447</v>
          </cell>
          <cell r="CY95">
            <v>49052.373656910495</v>
          </cell>
          <cell r="CZ95">
            <v>46251.43667406639</v>
          </cell>
          <cell r="DA95">
            <v>44836.873790809739</v>
          </cell>
          <cell r="DB95">
            <v>585703.12620377354</v>
          </cell>
          <cell r="DC95">
            <v>48034.058459530977</v>
          </cell>
          <cell r="DD95">
            <v>47508.745402352892</v>
          </cell>
          <cell r="DE95">
            <v>48599.078050947792</v>
          </cell>
          <cell r="DF95">
            <v>49316.140774058542</v>
          </cell>
          <cell r="DG95">
            <v>46211.036017906634</v>
          </cell>
          <cell r="DH95">
            <v>53104.24472564934</v>
          </cell>
          <cell r="DI95">
            <v>55883.953311862744</v>
          </cell>
          <cell r="DJ95">
            <v>53987.201711903857</v>
          </cell>
          <cell r="DK95">
            <v>53967.852927983549</v>
          </cell>
          <cell r="DL95">
            <v>50199.399210260599</v>
          </cell>
          <cell r="DM95">
            <v>47416.517812096572</v>
          </cell>
          <cell r="DN95">
            <v>45998.189947441613</v>
          </cell>
          <cell r="DO95">
            <v>600226.41835199506</v>
          </cell>
          <cell r="DP95">
            <v>49279.60347397266</v>
          </cell>
          <cell r="DQ95">
            <v>48718.262487602318</v>
          </cell>
          <cell r="DR95">
            <v>49808.788492202613</v>
          </cell>
          <cell r="DS95">
            <v>50559.798902516734</v>
          </cell>
          <cell r="DT95">
            <v>47373.317651142366</v>
          </cell>
          <cell r="DU95">
            <v>54409.035305012221</v>
          </cell>
          <cell r="DV95">
            <v>57335.389561061384</v>
          </cell>
          <cell r="DW95">
            <v>55331.991768005319</v>
          </cell>
          <cell r="DX95">
            <v>55296.651294462325</v>
          </cell>
          <cell r="DY95">
            <v>51393.819503033134</v>
          </cell>
          <cell r="DZ95">
            <v>48628.955975722434</v>
          </cell>
          <cell r="EA95">
            <v>47206.432591368779</v>
          </cell>
        </row>
        <row r="96">
          <cell r="A96" t="str">
            <v>TGS</v>
          </cell>
          <cell r="B96">
            <v>135868.56413599412</v>
          </cell>
          <cell r="C96">
            <v>131514.88522192708</v>
          </cell>
          <cell r="D96">
            <v>132927.39578080483</v>
          </cell>
          <cell r="E96">
            <v>146097.96905161388</v>
          </cell>
          <cell r="F96">
            <v>149235.54273253295</v>
          </cell>
          <cell r="G96">
            <v>158134.66078240701</v>
          </cell>
          <cell r="H96">
            <v>168881.2792516296</v>
          </cell>
          <cell r="I96">
            <v>161208.50446418399</v>
          </cell>
          <cell r="J96">
            <v>161362.24564623341</v>
          </cell>
          <cell r="K96">
            <v>151370.02000219893</v>
          </cell>
          <cell r="L96">
            <v>151511.77511143938</v>
          </cell>
          <cell r="M96">
            <v>152661.84699687597</v>
          </cell>
          <cell r="N96">
            <v>1800774.6891778409</v>
          </cell>
          <cell r="O96">
            <v>138272.86004185042</v>
          </cell>
          <cell r="P96">
            <v>133787.45786623826</v>
          </cell>
          <cell r="Q96">
            <v>135254.37219676917</v>
          </cell>
          <cell r="R96">
            <v>148546.94037860038</v>
          </cell>
          <cell r="S96">
            <v>151652.81230159581</v>
          </cell>
          <cell r="T96">
            <v>160810.03719687089</v>
          </cell>
          <cell r="U96">
            <v>171292.15006456853</v>
          </cell>
          <cell r="V96">
            <v>163441.01255394091</v>
          </cell>
          <cell r="W96">
            <v>163617.86600271589</v>
          </cell>
          <cell r="X96">
            <v>153936.14546560086</v>
          </cell>
          <cell r="Y96">
            <v>154036.54885014141</v>
          </cell>
          <cell r="Z96">
            <v>155316.91958720118</v>
          </cell>
          <cell r="AA96">
            <v>1829965.1225060937</v>
          </cell>
          <cell r="AB96">
            <v>140158.12973109639</v>
          </cell>
          <cell r="AC96">
            <v>132959.22366239206</v>
          </cell>
          <cell r="AD96">
            <v>134260.99575231713</v>
          </cell>
          <cell r="AE96">
            <v>141872.08579923594</v>
          </cell>
          <cell r="AF96">
            <v>144473.15360313526</v>
          </cell>
          <cell r="AG96">
            <v>153456.61405327247</v>
          </cell>
          <cell r="AH96">
            <v>166954.76172364992</v>
          </cell>
          <cell r="AI96">
            <v>158550.28635041881</v>
          </cell>
          <cell r="AJ96">
            <v>158221.41862105567</v>
          </cell>
          <cell r="AK96">
            <v>149222.05113779218</v>
          </cell>
          <cell r="AL96">
            <v>149297.63244157028</v>
          </cell>
          <cell r="AM96">
            <v>152231.22359596135</v>
          </cell>
          <cell r="AN96">
            <v>1014134.9643250993</v>
          </cell>
          <cell r="AO96">
            <v>1781657.5764718975</v>
          </cell>
          <cell r="AP96">
            <v>138260.80143760404</v>
          </cell>
          <cell r="AQ96">
            <v>130132.28913826165</v>
          </cell>
          <cell r="AR96">
            <v>134451.7865120013</v>
          </cell>
          <cell r="AS96">
            <v>140146.06154171893</v>
          </cell>
          <cell r="AT96">
            <v>144229.0172108353</v>
          </cell>
          <cell r="AU96">
            <v>152053.36075104412</v>
          </cell>
          <cell r="AV96">
            <v>166102.38779321642</v>
          </cell>
          <cell r="AW96">
            <v>156332.18040383921</v>
          </cell>
          <cell r="AX96">
            <v>155546.93985169224</v>
          </cell>
          <cell r="AY96">
            <v>148807.86817804931</v>
          </cell>
          <cell r="AZ96">
            <v>150442.62301518209</v>
          </cell>
          <cell r="BA96">
            <v>149352.34873991591</v>
          </cell>
          <cell r="BB96">
            <v>1765857.6645733605</v>
          </cell>
          <cell r="BC96">
            <v>141158.17780361674</v>
          </cell>
          <cell r="BD96">
            <v>132827.4689683452</v>
          </cell>
          <cell r="BE96">
            <v>137310.42331556248</v>
          </cell>
          <cell r="BF96">
            <v>143138.65020599787</v>
          </cell>
          <cell r="BG96">
            <v>147145.60062000339</v>
          </cell>
          <cell r="BH96">
            <v>155338.91236464767</v>
          </cell>
          <cell r="BI96">
            <v>169860.05993393014</v>
          </cell>
          <cell r="BJ96">
            <v>159716.46063817237</v>
          </cell>
          <cell r="BK96">
            <v>158862.55627850481</v>
          </cell>
          <cell r="BL96">
            <v>151880.79771993606</v>
          </cell>
          <cell r="BM96">
            <v>153455.69447422295</v>
          </cell>
          <cell r="BN96">
            <v>152588.23234046268</v>
          </cell>
          <cell r="BO96">
            <v>1803283.0346634025</v>
          </cell>
          <cell r="BP96">
            <v>143555.49599198054</v>
          </cell>
          <cell r="BQ96">
            <v>135054.98265004941</v>
          </cell>
          <cell r="BR96">
            <v>139678.91851211269</v>
          </cell>
          <cell r="BS96">
            <v>145619.12843609136</v>
          </cell>
          <cell r="BT96">
            <v>149550.48630545021</v>
          </cell>
          <cell r="BU96">
            <v>158065.20663897728</v>
          </cell>
          <cell r="BV96">
            <v>172990.96596905444</v>
          </cell>
          <cell r="BW96">
            <v>162525.15657845265</v>
          </cell>
          <cell r="BX96">
            <v>161610.33362464682</v>
          </cell>
          <cell r="BY96">
            <v>154419.79478301841</v>
          </cell>
          <cell r="BZ96">
            <v>155937.7634470354</v>
          </cell>
          <cell r="CA96">
            <v>155273.97607262855</v>
          </cell>
          <cell r="CB96">
            <v>1834282.2090094979</v>
          </cell>
          <cell r="CC96">
            <v>146381.94213443506</v>
          </cell>
          <cell r="CD96">
            <v>137683.84390918791</v>
          </cell>
          <cell r="CE96">
            <v>142468.00972369593</v>
          </cell>
          <cell r="CF96">
            <v>148539.04754155359</v>
          </cell>
          <cell r="CG96">
            <v>152394.54511582572</v>
          </cell>
          <cell r="CH96">
            <v>161271.37795818161</v>
          </cell>
          <cell r="CI96">
            <v>176659.58705125924</v>
          </cell>
          <cell r="CJ96">
            <v>165827.73579152816</v>
          </cell>
          <cell r="CK96">
            <v>164845.37556719664</v>
          </cell>
          <cell r="CL96">
            <v>157417.01355796825</v>
          </cell>
          <cell r="CM96">
            <v>158875.59008178877</v>
          </cell>
          <cell r="CN96">
            <v>158431.76892788339</v>
          </cell>
          <cell r="CO96">
            <v>1870795.8373605041</v>
          </cell>
          <cell r="CP96">
            <v>149333.82095660683</v>
          </cell>
          <cell r="CQ96">
            <v>140429.75599103118</v>
          </cell>
          <cell r="CR96">
            <v>145380.377300705</v>
          </cell>
          <cell r="CS96">
            <v>151587.87145373892</v>
          </cell>
          <cell r="CT96">
            <v>155366.10297113881</v>
          </cell>
          <cell r="CU96">
            <v>164618.63032192987</v>
          </cell>
          <cell r="CV96">
            <v>180487.65517643592</v>
          </cell>
          <cell r="CW96">
            <v>169275.56448178296</v>
          </cell>
          <cell r="CX96">
            <v>168223.30340503517</v>
          </cell>
          <cell r="CY96">
            <v>160547.79542349293</v>
          </cell>
          <cell r="CZ96">
            <v>161945.48628114501</v>
          </cell>
          <cell r="DA96">
            <v>161728.41172504768</v>
          </cell>
          <cell r="DB96">
            <v>1908924.7754880902</v>
          </cell>
          <cell r="DC96">
            <v>152412.08941835375</v>
          </cell>
          <cell r="DD96">
            <v>143293.57136790905</v>
          </cell>
          <cell r="DE96">
            <v>148417.01403190318</v>
          </cell>
          <cell r="DF96">
            <v>154766.65451177247</v>
          </cell>
          <cell r="DG96">
            <v>158465.99787733075</v>
          </cell>
          <cell r="DH96">
            <v>168108.16624003096</v>
          </cell>
          <cell r="DI96">
            <v>184476.73912603373</v>
          </cell>
          <cell r="DJ96">
            <v>172869.88849356482</v>
          </cell>
          <cell r="DK96">
            <v>171745.27851038126</v>
          </cell>
          <cell r="DL96">
            <v>163813.10150421422</v>
          </cell>
          <cell r="DM96">
            <v>165148.28200468409</v>
          </cell>
          <cell r="DN96">
            <v>165165.09877644113</v>
          </cell>
          <cell r="DO96">
            <v>1948681.8818626194</v>
          </cell>
          <cell r="DP96">
            <v>155621.43179419162</v>
          </cell>
          <cell r="DQ96">
            <v>146279.65808873033</v>
          </cell>
          <cell r="DR96">
            <v>151582.52779850317</v>
          </cell>
          <cell r="DS96">
            <v>158080.21626217145</v>
          </cell>
          <cell r="DT96">
            <v>161698.98062414027</v>
          </cell>
          <cell r="DU96">
            <v>171745.26435066166</v>
          </cell>
          <cell r="DV96">
            <v>188632.82129839828</v>
          </cell>
          <cell r="DW96">
            <v>176616.14304681178</v>
          </cell>
          <cell r="DX96">
            <v>175416.64258157893</v>
          </cell>
          <cell r="DY96">
            <v>167217.91512857581</v>
          </cell>
          <cell r="DZ96">
            <v>168488.89533423862</v>
          </cell>
          <cell r="EA96">
            <v>168747.02609765437</v>
          </cell>
        </row>
        <row r="97">
          <cell r="A97" t="str">
            <v>SPL</v>
          </cell>
          <cell r="B97">
            <v>6645.4957172652685</v>
          </cell>
          <cell r="C97">
            <v>5699.8805037261282</v>
          </cell>
          <cell r="D97">
            <v>5504.3151048269774</v>
          </cell>
          <cell r="E97">
            <v>5012.7883806506206</v>
          </cell>
          <cell r="F97">
            <v>4479.5175095923132</v>
          </cell>
          <cell r="G97">
            <v>4183.8200793859614</v>
          </cell>
          <cell r="H97">
            <v>4268.3217583376454</v>
          </cell>
          <cell r="I97">
            <v>4524.1526322702994</v>
          </cell>
          <cell r="J97">
            <v>5031.0499992967889</v>
          </cell>
          <cell r="K97">
            <v>5686.189880516522</v>
          </cell>
          <cell r="L97">
            <v>6328.743289885213</v>
          </cell>
          <cell r="M97">
            <v>6614.0622708399687</v>
          </cell>
          <cell r="N97">
            <v>63978.337126593702</v>
          </cell>
          <cell r="O97">
            <v>6660.4817310382923</v>
          </cell>
          <cell r="P97">
            <v>5713.6222762781226</v>
          </cell>
          <cell r="Q97">
            <v>5512.2778463951199</v>
          </cell>
          <cell r="R97">
            <v>5012.6614984564303</v>
          </cell>
          <cell r="S97">
            <v>4474.162049292665</v>
          </cell>
          <cell r="T97">
            <v>4179.8428366284688</v>
          </cell>
          <cell r="U97">
            <v>4253.0047369644262</v>
          </cell>
          <cell r="V97">
            <v>4503.5567973354882</v>
          </cell>
          <cell r="W97">
            <v>5011.0019858255073</v>
          </cell>
          <cell r="X97">
            <v>5696.7707491999427</v>
          </cell>
          <cell r="Y97">
            <v>6345.9724479076094</v>
          </cell>
          <cell r="Z97">
            <v>6626.0790327862469</v>
          </cell>
          <cell r="AA97">
            <v>63989.433988108329</v>
          </cell>
          <cell r="AB97">
            <v>7152.1827400436705</v>
          </cell>
          <cell r="AC97">
            <v>6140.3957168860597</v>
          </cell>
          <cell r="AD97">
            <v>5986.7737799205534</v>
          </cell>
          <cell r="AE97">
            <v>5462.7908849265868</v>
          </cell>
          <cell r="AF97">
            <v>4860.1886918655173</v>
          </cell>
          <cell r="AG97">
            <v>4529.6751547695858</v>
          </cell>
          <cell r="AH97">
            <v>4611.1968773558638</v>
          </cell>
          <cell r="AI97">
            <v>4934.4126275516792</v>
          </cell>
          <cell r="AJ97">
            <v>5490.4290697413162</v>
          </cell>
          <cell r="AK97">
            <v>6158.7804400422719</v>
          </cell>
          <cell r="AL97">
            <v>6804.10633465301</v>
          </cell>
          <cell r="AM97">
            <v>7225.7257786782502</v>
          </cell>
          <cell r="AN97">
            <v>38743.203845767835</v>
          </cell>
          <cell r="AO97">
            <v>69356.658096434374</v>
          </cell>
          <cell r="AP97">
            <v>7703.8271624574754</v>
          </cell>
          <cell r="AQ97">
            <v>6698.0321557034858</v>
          </cell>
          <cell r="AR97">
            <v>6408.4875527955137</v>
          </cell>
          <cell r="AS97">
            <v>5856.8142127835999</v>
          </cell>
          <cell r="AT97">
            <v>5218.7888011332016</v>
          </cell>
          <cell r="AU97">
            <v>4835.0220531803607</v>
          </cell>
          <cell r="AV97">
            <v>4939.4891346323093</v>
          </cell>
          <cell r="AW97">
            <v>5231.6557117884822</v>
          </cell>
          <cell r="AX97">
            <v>5744.5981313552657</v>
          </cell>
          <cell r="AY97">
            <v>6545.4801286245747</v>
          </cell>
          <cell r="AZ97">
            <v>7269.7089117612632</v>
          </cell>
          <cell r="BA97">
            <v>7752.1380422947423</v>
          </cell>
          <cell r="BB97">
            <v>74204.041998510278</v>
          </cell>
          <cell r="BC97">
            <v>7811.386236607681</v>
          </cell>
          <cell r="BD97">
            <v>6791.1696517081837</v>
          </cell>
          <cell r="BE97">
            <v>6493.5136086661005</v>
          </cell>
          <cell r="BF97">
            <v>5946.1585279433639</v>
          </cell>
          <cell r="BG97">
            <v>5293.1482480054992</v>
          </cell>
          <cell r="BH97">
            <v>4905.8294849451822</v>
          </cell>
          <cell r="BI97">
            <v>5008.0660153143635</v>
          </cell>
          <cell r="BJ97">
            <v>5296.2850075247006</v>
          </cell>
          <cell r="BK97">
            <v>5816.9628491890726</v>
          </cell>
          <cell r="BL97">
            <v>6628.8151578732986</v>
          </cell>
          <cell r="BM97">
            <v>7374.5487914371952</v>
          </cell>
          <cell r="BN97">
            <v>7854.1275614266106</v>
          </cell>
          <cell r="BO97">
            <v>75220.011140641262</v>
          </cell>
          <cell r="BP97">
            <v>7931.7556470512045</v>
          </cell>
          <cell r="BQ97">
            <v>6895.544319003222</v>
          </cell>
          <cell r="BR97">
            <v>6590.3619875865852</v>
          </cell>
          <cell r="BS97">
            <v>6043.2567213746752</v>
          </cell>
          <cell r="BT97">
            <v>5375.7936366799358</v>
          </cell>
          <cell r="BU97">
            <v>4983.8112710022333</v>
          </cell>
          <cell r="BV97">
            <v>5084.9580277244459</v>
          </cell>
          <cell r="BW97">
            <v>5371.8194060490769</v>
          </cell>
          <cell r="BX97">
            <v>5900.9351915767584</v>
          </cell>
          <cell r="BY97">
            <v>6725.1449830197726</v>
          </cell>
          <cell r="BZ97">
            <v>7490.6010919568089</v>
          </cell>
          <cell r="CA97">
            <v>7970.6445758877671</v>
          </cell>
          <cell r="CB97">
            <v>76364.626858912496</v>
          </cell>
          <cell r="CC97">
            <v>8087.2873005602287</v>
          </cell>
          <cell r="CD97">
            <v>7030.4880332310495</v>
          </cell>
          <cell r="CE97">
            <v>6716.431120823232</v>
          </cell>
          <cell r="CF97">
            <v>6167.1366782721798</v>
          </cell>
          <cell r="CG97">
            <v>5482.2687456507138</v>
          </cell>
          <cell r="CH97">
            <v>5083.883035097906</v>
          </cell>
          <cell r="CI97">
            <v>5184.3925915412892</v>
          </cell>
          <cell r="CJ97">
            <v>5471.1771351265179</v>
          </cell>
          <cell r="CK97">
            <v>6011.0758359863012</v>
          </cell>
          <cell r="CL97">
            <v>6851.2971517874548</v>
          </cell>
          <cell r="CM97">
            <v>7639.8561680185267</v>
          </cell>
          <cell r="CN97">
            <v>8122.5033067163458</v>
          </cell>
          <cell r="CO97">
            <v>77847.797102811746</v>
          </cell>
          <cell r="CP97">
            <v>8248.769712904108</v>
          </cell>
          <cell r="CQ97">
            <v>7170.594796147243</v>
          </cell>
          <cell r="CR97">
            <v>6847.3237545595166</v>
          </cell>
          <cell r="CS97">
            <v>6295.7563761249021</v>
          </cell>
          <cell r="CT97">
            <v>5592.8176729157403</v>
          </cell>
          <cell r="CU97">
            <v>5187.7836206641678</v>
          </cell>
          <cell r="CV97">
            <v>5287.6315970635551</v>
          </cell>
          <cell r="CW97">
            <v>5574.3363661540716</v>
          </cell>
          <cell r="CX97">
            <v>6125.4305448515952</v>
          </cell>
          <cell r="CY97">
            <v>6982.27599805707</v>
          </cell>
          <cell r="CZ97">
            <v>7794.8218563092159</v>
          </cell>
          <cell r="DA97">
            <v>8280.172267576816</v>
          </cell>
          <cell r="DB97">
            <v>79387.714563328016</v>
          </cell>
          <cell r="DC97">
            <v>8416.3480544289105</v>
          </cell>
          <cell r="DD97">
            <v>7315.9905616991337</v>
          </cell>
          <cell r="DE97">
            <v>6983.1575593743091</v>
          </cell>
          <cell r="DF97">
            <v>6429.2314421753217</v>
          </cell>
          <cell r="DG97">
            <v>5707.5398003568935</v>
          </cell>
          <cell r="DH97">
            <v>5295.6064328201564</v>
          </cell>
          <cell r="DI97">
            <v>5394.767854659518</v>
          </cell>
          <cell r="DJ97">
            <v>5681.3898377838977</v>
          </cell>
          <cell r="DK97">
            <v>6244.1021213969652</v>
          </cell>
          <cell r="DL97">
            <v>7118.1992699113007</v>
          </cell>
          <cell r="DM97">
            <v>7955.6374687345633</v>
          </cell>
          <cell r="DN97">
            <v>8443.7932005776856</v>
          </cell>
          <cell r="DO97">
            <v>80985.763603918662</v>
          </cell>
          <cell r="DP97">
            <v>8590.2524452575617</v>
          </cell>
          <cell r="DQ97">
            <v>7466.874988691894</v>
          </cell>
          <cell r="DR97">
            <v>7124.1190635001749</v>
          </cell>
          <cell r="DS97">
            <v>6567.7451656141984</v>
          </cell>
          <cell r="DT97">
            <v>5826.592665456812</v>
          </cell>
          <cell r="DU97">
            <v>5407.4995348451821</v>
          </cell>
          <cell r="DV97">
            <v>5505.9484848254388</v>
          </cell>
          <cell r="DW97">
            <v>5792.4845568298069</v>
          </cell>
          <cell r="DX97">
            <v>6367.2535265249589</v>
          </cell>
          <cell r="DY97">
            <v>7259.2536184396795</v>
          </cell>
          <cell r="DZ97">
            <v>8122.5238387755726</v>
          </cell>
          <cell r="EA97">
            <v>8613.5907914920244</v>
          </cell>
        </row>
        <row r="98">
          <cell r="A98" t="str">
            <v>CSL</v>
          </cell>
          <cell r="B98">
            <v>772.79808236760687</v>
          </cell>
          <cell r="C98">
            <v>724.31496267224031</v>
          </cell>
          <cell r="D98">
            <v>662.88312621702528</v>
          </cell>
          <cell r="E98">
            <v>564.48433889483397</v>
          </cell>
          <cell r="F98">
            <v>525.52219180151201</v>
          </cell>
          <cell r="G98">
            <v>486.11276993553702</v>
          </cell>
          <cell r="H98">
            <v>507.29536200723112</v>
          </cell>
          <cell r="I98">
            <v>556.95888804825995</v>
          </cell>
          <cell r="J98">
            <v>608.42789283388208</v>
          </cell>
          <cell r="K98">
            <v>691.75839738957552</v>
          </cell>
          <cell r="L98">
            <v>757.4233534678259</v>
          </cell>
          <cell r="M98">
            <v>819.99761819638559</v>
          </cell>
          <cell r="N98">
            <v>7677.9769838319153</v>
          </cell>
          <cell r="O98">
            <v>756.97730187216223</v>
          </cell>
          <cell r="P98">
            <v>709.48752025826934</v>
          </cell>
          <cell r="Q98">
            <v>649.31924551058455</v>
          </cell>
          <cell r="R98">
            <v>548.97326023158405</v>
          </cell>
          <cell r="S98">
            <v>511.08554289096674</v>
          </cell>
          <cell r="T98">
            <v>472.76314404482179</v>
          </cell>
          <cell r="U98">
            <v>494.07426807929363</v>
          </cell>
          <cell r="V98">
            <v>542.43781268425676</v>
          </cell>
          <cell r="W98">
            <v>592.56151523596213</v>
          </cell>
          <cell r="X98">
            <v>678.12994447602591</v>
          </cell>
          <cell r="Y98">
            <v>742.49591131915633</v>
          </cell>
          <cell r="Z98">
            <v>803.83158726755835</v>
          </cell>
          <cell r="AA98">
            <v>7502.1370538706415</v>
          </cell>
          <cell r="AB98">
            <v>825.12545928079908</v>
          </cell>
          <cell r="AC98">
            <v>774.98381096975902</v>
          </cell>
          <cell r="AD98">
            <v>721.77006501721485</v>
          </cell>
          <cell r="AE98">
            <v>616.98222894972662</v>
          </cell>
          <cell r="AF98">
            <v>570.04288886857682</v>
          </cell>
          <cell r="AG98">
            <v>523.62471299366962</v>
          </cell>
          <cell r="AH98">
            <v>547.41862026417198</v>
          </cell>
          <cell r="AI98">
            <v>614.20254896530628</v>
          </cell>
          <cell r="AJ98">
            <v>673.54183848106413</v>
          </cell>
          <cell r="AK98">
            <v>760.1404796632537</v>
          </cell>
          <cell r="AL98">
            <v>827.00186573109067</v>
          </cell>
          <cell r="AM98">
            <v>911.25046298276777</v>
          </cell>
          <cell r="AN98">
            <v>4579.9477863439179</v>
          </cell>
          <cell r="AO98">
            <v>8366.0849821674001</v>
          </cell>
          <cell r="AP98">
            <v>835.53001560860378</v>
          </cell>
          <cell r="AQ98">
            <v>800.10660836648015</v>
          </cell>
          <cell r="AR98">
            <v>716.34832236160548</v>
          </cell>
          <cell r="AS98">
            <v>616.35316007525626</v>
          </cell>
          <cell r="AT98">
            <v>571.18609040326965</v>
          </cell>
          <cell r="AU98">
            <v>520.70369578630118</v>
          </cell>
          <cell r="AV98">
            <v>549.25236538009722</v>
          </cell>
          <cell r="AW98">
            <v>613.61002066832521</v>
          </cell>
          <cell r="AX98">
            <v>670.1614876502781</v>
          </cell>
          <cell r="AY98">
            <v>761.69843124167312</v>
          </cell>
          <cell r="AZ98">
            <v>809.71257017524363</v>
          </cell>
          <cell r="BA98">
            <v>904.25459914814337</v>
          </cell>
          <cell r="BB98">
            <v>8368.9173668652766</v>
          </cell>
          <cell r="BC98">
            <v>824.60523506458821</v>
          </cell>
          <cell r="BD98">
            <v>789.64498696531928</v>
          </cell>
          <cell r="BE98">
            <v>706.99216526166242</v>
          </cell>
          <cell r="BF98">
            <v>608.31283580981312</v>
          </cell>
          <cell r="BG98">
            <v>563.7401757002367</v>
          </cell>
          <cell r="BH98">
            <v>513.92192141829912</v>
          </cell>
          <cell r="BI98">
            <v>542.0946433640047</v>
          </cell>
          <cell r="BJ98">
            <v>605.60338722382471</v>
          </cell>
          <cell r="BK98">
            <v>661.41034833064896</v>
          </cell>
          <cell r="BL98">
            <v>751.74483070575047</v>
          </cell>
          <cell r="BM98">
            <v>799.12793870034409</v>
          </cell>
          <cell r="BN98">
            <v>892.42515026939952</v>
          </cell>
          <cell r="BO98">
            <v>8259.6236188138901</v>
          </cell>
          <cell r="BP98">
            <v>820.99165493597104</v>
          </cell>
          <cell r="BQ98">
            <v>786.18460091254042</v>
          </cell>
          <cell r="BR98">
            <v>703.90162654932578</v>
          </cell>
          <cell r="BS98">
            <v>605.66094094641369</v>
          </cell>
          <cell r="BT98">
            <v>561.28645555169169</v>
          </cell>
          <cell r="BU98">
            <v>511.68953499798448</v>
          </cell>
          <cell r="BV98">
            <v>539.73681973226292</v>
          </cell>
          <cell r="BW98">
            <v>602.96175022632008</v>
          </cell>
          <cell r="BX98">
            <v>658.52038368705144</v>
          </cell>
          <cell r="BY98">
            <v>748.45485299065581</v>
          </cell>
          <cell r="BZ98">
            <v>795.6279192667439</v>
          </cell>
          <cell r="CA98">
            <v>888.50986036904089</v>
          </cell>
          <cell r="CB98">
            <v>8223.5264001660016</v>
          </cell>
          <cell r="CC98">
            <v>821.04320669384606</v>
          </cell>
          <cell r="CD98">
            <v>786.23395852564499</v>
          </cell>
          <cell r="CE98">
            <v>703.95348550993322</v>
          </cell>
          <cell r="CF98">
            <v>605.71286045894408</v>
          </cell>
          <cell r="CG98">
            <v>561.33844535099388</v>
          </cell>
          <cell r="CH98">
            <v>511.74143943994278</v>
          </cell>
          <cell r="CI98">
            <v>539.78850089848788</v>
          </cell>
          <cell r="CJ98">
            <v>603.01188026117245</v>
          </cell>
          <cell r="CK98">
            <v>658.5702210827119</v>
          </cell>
          <cell r="CL98">
            <v>748.50617608616756</v>
          </cell>
          <cell r="CM98">
            <v>795.67979798626482</v>
          </cell>
          <cell r="CN98">
            <v>888.56112935311535</v>
          </cell>
          <cell r="CO98">
            <v>8224.1411016472248</v>
          </cell>
          <cell r="CP98">
            <v>821.09673086101338</v>
          </cell>
          <cell r="CQ98">
            <v>786.28520459840138</v>
          </cell>
          <cell r="CR98">
            <v>704.00732863364215</v>
          </cell>
          <cell r="CS98">
            <v>605.7667664513383</v>
          </cell>
          <cell r="CT98">
            <v>561.39242431938499</v>
          </cell>
          <cell r="CU98">
            <v>511.79532978515351</v>
          </cell>
          <cell r="CV98">
            <v>539.84215942526669</v>
          </cell>
          <cell r="CW98">
            <v>603.06392830911773</v>
          </cell>
          <cell r="CX98">
            <v>658.62196529486812</v>
          </cell>
          <cell r="CY98">
            <v>748.55946284217634</v>
          </cell>
          <cell r="CZ98">
            <v>795.73366162487821</v>
          </cell>
          <cell r="DA98">
            <v>888.61435992734243</v>
          </cell>
          <cell r="DB98">
            <v>8224.7793220725835</v>
          </cell>
          <cell r="DC98">
            <v>821.15227555492288</v>
          </cell>
          <cell r="DD98">
            <v>786.33838520028576</v>
          </cell>
          <cell r="DE98">
            <v>704.06320432463963</v>
          </cell>
          <cell r="DF98">
            <v>605.82270738430157</v>
          </cell>
          <cell r="DG98">
            <v>561.44844098317458</v>
          </cell>
          <cell r="DH98">
            <v>511.85125448025519</v>
          </cell>
          <cell r="DI98">
            <v>539.89784355083623</v>
          </cell>
          <cell r="DJ98">
            <v>603.11794116059593</v>
          </cell>
          <cell r="DK98">
            <v>658.67566284081624</v>
          </cell>
          <cell r="DL98">
            <v>748.61476116270285</v>
          </cell>
          <cell r="DM98">
            <v>795.78955860521376</v>
          </cell>
          <cell r="DN98">
            <v>888.66959994523597</v>
          </cell>
          <cell r="DO98">
            <v>8225.4416351929813</v>
          </cell>
          <cell r="DP98">
            <v>821.20991705005997</v>
          </cell>
          <cell r="DQ98">
            <v>786.39357335939064</v>
          </cell>
          <cell r="DR98">
            <v>704.12118931193936</v>
          </cell>
          <cell r="DS98">
            <v>605.88076007643861</v>
          </cell>
          <cell r="DT98">
            <v>561.50657226496173</v>
          </cell>
          <cell r="DU98">
            <v>511.90929032155447</v>
          </cell>
          <cell r="DV98">
            <v>539.95562974115126</v>
          </cell>
          <cell r="DW98">
            <v>603.17399298655255</v>
          </cell>
          <cell r="DX98">
            <v>658.73138745852123</v>
          </cell>
          <cell r="DY98">
            <v>748.67214698391047</v>
          </cell>
          <cell r="DZ98">
            <v>795.84756568551995</v>
          </cell>
          <cell r="EA98">
            <v>888.72692526289779</v>
          </cell>
        </row>
        <row r="99">
          <cell r="A99" t="str">
            <v>DDC</v>
          </cell>
          <cell r="B99">
            <v>831.21780591920742</v>
          </cell>
          <cell r="C99">
            <v>810.47044995833289</v>
          </cell>
          <cell r="D99">
            <v>831.16771325585501</v>
          </cell>
          <cell r="E99">
            <v>841.37288686221984</v>
          </cell>
          <cell r="F99">
            <v>824.48508830804872</v>
          </cell>
          <cell r="G99">
            <v>899.05772765329652</v>
          </cell>
          <cell r="H99">
            <v>855.75927879839287</v>
          </cell>
          <cell r="I99">
            <v>908.28851814358336</v>
          </cell>
          <cell r="J99">
            <v>947.14529197861532</v>
          </cell>
          <cell r="K99">
            <v>889.34687652874027</v>
          </cell>
          <cell r="L99">
            <v>925.70152496345736</v>
          </cell>
          <cell r="M99">
            <v>868.74390926684714</v>
          </cell>
          <cell r="N99">
            <v>10432.757071636595</v>
          </cell>
          <cell r="O99">
            <v>855.31415679308805</v>
          </cell>
          <cell r="P99">
            <v>833.96535128989319</v>
          </cell>
          <cell r="Q99">
            <v>855.26261198279667</v>
          </cell>
          <cell r="R99">
            <v>865.81216424384979</v>
          </cell>
          <cell r="S99">
            <v>848.43382742813606</v>
          </cell>
          <cell r="T99">
            <v>925.17257106138334</v>
          </cell>
          <cell r="U99">
            <v>875.33522249428245</v>
          </cell>
          <cell r="V99">
            <v>929.06609582380224</v>
          </cell>
          <cell r="W99">
            <v>968.8117388018793</v>
          </cell>
          <cell r="X99">
            <v>914.5019621396242</v>
          </cell>
          <cell r="Y99">
            <v>951.88489809394036</v>
          </cell>
          <cell r="Z99">
            <v>893.31624205204605</v>
          </cell>
          <cell r="AA99">
            <v>10716.876842204721</v>
          </cell>
          <cell r="AB99">
            <v>902.93805502832072</v>
          </cell>
          <cell r="AC99">
            <v>880.00887526112172</v>
          </cell>
          <cell r="AD99">
            <v>902.78365177289652</v>
          </cell>
          <cell r="AE99">
            <v>914.02522303246758</v>
          </cell>
          <cell r="AF99">
            <v>894.80005381648448</v>
          </cell>
          <cell r="AG99">
            <v>978.97099152383169</v>
          </cell>
          <cell r="AH99">
            <v>925.7498377238021</v>
          </cell>
          <cell r="AI99">
            <v>976.650096802343</v>
          </cell>
          <cell r="AJ99">
            <v>1015.5359488977866</v>
          </cell>
          <cell r="AK99">
            <v>946.10678167809692</v>
          </cell>
          <cell r="AL99">
            <v>977.56168656502382</v>
          </cell>
          <cell r="AM99">
            <v>929.00246659425966</v>
          </cell>
          <cell r="AN99">
            <v>6399.276688158925</v>
          </cell>
          <cell r="AO99">
            <v>11244.133668696435</v>
          </cell>
          <cell r="AP99">
            <v>1039.9383986853893</v>
          </cell>
          <cell r="AQ99">
            <v>1018.7471182475796</v>
          </cell>
          <cell r="AR99">
            <v>1055.0659338247128</v>
          </cell>
          <cell r="AS99">
            <v>1051.1887987431837</v>
          </cell>
          <cell r="AT99">
            <v>1034.7059478225963</v>
          </cell>
          <cell r="AU99">
            <v>1124.9435179714555</v>
          </cell>
          <cell r="AV99">
            <v>1065.4341352283736</v>
          </cell>
          <cell r="AW99">
            <v>1113.617481620746</v>
          </cell>
          <cell r="AX99">
            <v>1127.959353155085</v>
          </cell>
          <cell r="AY99">
            <v>1078.2537974418869</v>
          </cell>
          <cell r="AZ99">
            <v>1147.3587261386842</v>
          </cell>
          <cell r="BA99">
            <v>1092.2520959694784</v>
          </cell>
          <cell r="BB99">
            <v>12949.465304849171</v>
          </cell>
          <cell r="BC99">
            <v>1083.0397178447884</v>
          </cell>
          <cell r="BD99">
            <v>1060.970142940017</v>
          </cell>
          <cell r="BE99">
            <v>1098.7942292751684</v>
          </cell>
          <cell r="BF99">
            <v>1094.7564023326747</v>
          </cell>
          <cell r="BG99">
            <v>1077.5904026610815</v>
          </cell>
          <cell r="BH99">
            <v>1171.5679619439811</v>
          </cell>
          <cell r="BI99">
            <v>1109.5921514761121</v>
          </cell>
          <cell r="BJ99">
            <v>1159.7725063390351</v>
          </cell>
          <cell r="BK99">
            <v>1174.7087915262653</v>
          </cell>
          <cell r="BL99">
            <v>1122.943137807745</v>
          </cell>
          <cell r="BM99">
            <v>1194.9121915248447</v>
          </cell>
          <cell r="BN99">
            <v>1137.5216102507234</v>
          </cell>
          <cell r="BO99">
            <v>13486.169245922438</v>
          </cell>
          <cell r="BP99">
            <v>1120.3778007960432</v>
          </cell>
          <cell r="BQ99">
            <v>1097.5473714139005</v>
          </cell>
          <cell r="BR99">
            <v>1136.675453207268</v>
          </cell>
          <cell r="BS99">
            <v>1132.4984211046701</v>
          </cell>
          <cell r="BT99">
            <v>1114.7406190188915</v>
          </cell>
          <cell r="BU99">
            <v>1211.9580797072947</v>
          </cell>
          <cell r="BV99">
            <v>1147.8456366542189</v>
          </cell>
          <cell r="BW99">
            <v>1199.7559726263512</v>
          </cell>
          <cell r="BX99">
            <v>1215.2071902265998</v>
          </cell>
          <cell r="BY99">
            <v>1161.6569017982702</v>
          </cell>
          <cell r="BZ99">
            <v>1236.1071078252407</v>
          </cell>
          <cell r="CA99">
            <v>1176.7379709645354</v>
          </cell>
          <cell r="CB99">
            <v>13951.108525343285</v>
          </cell>
          <cell r="CC99">
            <v>1162.6502422535839</v>
          </cell>
          <cell r="CD99">
            <v>1138.958408808614</v>
          </cell>
          <cell r="CE99">
            <v>1179.562813629607</v>
          </cell>
          <cell r="CF99">
            <v>1175.2281799171794</v>
          </cell>
          <cell r="CG99">
            <v>1156.8003666543207</v>
          </cell>
          <cell r="CH99">
            <v>1257.6858930725887</v>
          </cell>
          <cell r="CI99">
            <v>1191.1544539507443</v>
          </cell>
          <cell r="CJ99">
            <v>1245.0233940980613</v>
          </cell>
          <cell r="CK99">
            <v>1261.057594234192</v>
          </cell>
          <cell r="CL99">
            <v>1205.4868253652357</v>
          </cell>
          <cell r="CM99">
            <v>1282.7460766745573</v>
          </cell>
          <cell r="CN99">
            <v>1221.1369111730257</v>
          </cell>
          <cell r="CO99">
            <v>14477.49115983171</v>
          </cell>
          <cell r="CP99">
            <v>1206.5400593308066</v>
          </cell>
          <cell r="CQ99">
            <v>1181.9538638512936</v>
          </cell>
          <cell r="CR99">
            <v>1224.0910769368504</v>
          </cell>
          <cell r="CS99">
            <v>1219.5928116576613</v>
          </cell>
          <cell r="CT99">
            <v>1200.469352082742</v>
          </cell>
          <cell r="CU99">
            <v>1305.1632872032303</v>
          </cell>
          <cell r="CV99">
            <v>1236.1202993913155</v>
          </cell>
          <cell r="CW99">
            <v>1292.0227813926531</v>
          </cell>
          <cell r="CX99">
            <v>1308.6622694179343</v>
          </cell>
          <cell r="CY99">
            <v>1250.9937149967454</v>
          </cell>
          <cell r="CZ99">
            <v>1331.1694877879847</v>
          </cell>
          <cell r="DA99">
            <v>1267.234588453636</v>
          </cell>
          <cell r="DB99">
            <v>15024.013592502853</v>
          </cell>
          <cell r="DC99">
            <v>1252.0867083365533</v>
          </cell>
          <cell r="DD99">
            <v>1226.5723888322873</v>
          </cell>
          <cell r="DE99">
            <v>1270.3002733917383</v>
          </cell>
          <cell r="DF99">
            <v>1265.6321994864525</v>
          </cell>
          <cell r="DG99">
            <v>1245.786833088549</v>
          </cell>
          <cell r="DH99">
            <v>1354.4329435877876</v>
          </cell>
          <cell r="DI99">
            <v>1282.7835966186631</v>
          </cell>
          <cell r="DJ99">
            <v>1340.796386277483</v>
          </cell>
          <cell r="DK99">
            <v>1358.064011690215</v>
          </cell>
          <cell r="DL99">
            <v>1298.2184807264091</v>
          </cell>
          <cell r="DM99">
            <v>1381.4208731096348</v>
          </cell>
          <cell r="DN99">
            <v>1315.0724439495016</v>
          </cell>
          <cell r="DO99">
            <v>15591.167139095276</v>
          </cell>
          <cell r="DP99">
            <v>1299.3527343489809</v>
          </cell>
          <cell r="DQ99">
            <v>1272.8752543212875</v>
          </cell>
          <cell r="DR99">
            <v>1318.2538578886908</v>
          </cell>
          <cell r="DS99">
            <v>1313.4095651152018</v>
          </cell>
          <cell r="DT99">
            <v>1292.8150400542884</v>
          </cell>
          <cell r="DU99">
            <v>1405.5625197724596</v>
          </cell>
          <cell r="DV99">
            <v>1331.2084241025723</v>
          </cell>
          <cell r="DW99">
            <v>1391.4111851162597</v>
          </cell>
          <cell r="DX99">
            <v>1409.3306599787913</v>
          </cell>
          <cell r="DY99">
            <v>1347.2259720377335</v>
          </cell>
          <cell r="DZ99">
            <v>1433.5692383049306</v>
          </cell>
          <cell r="EA99">
            <v>1364.716169044646</v>
          </cell>
        </row>
        <row r="100">
          <cell r="A100" t="str">
            <v>Total Sales</v>
          </cell>
          <cell r="B100">
            <v>752978.11180434842</v>
          </cell>
          <cell r="C100">
            <v>715248.0037652204</v>
          </cell>
          <cell r="D100">
            <v>689864.90049057221</v>
          </cell>
          <cell r="E100">
            <v>692332.09242061968</v>
          </cell>
          <cell r="F100">
            <v>643119.73676522507</v>
          </cell>
          <cell r="G100">
            <v>719083.5470407987</v>
          </cell>
          <cell r="H100">
            <v>851295.65190956602</v>
          </cell>
          <cell r="I100">
            <v>918504.89189895382</v>
          </cell>
          <cell r="J100">
            <v>870983.84184705582</v>
          </cell>
          <cell r="K100">
            <v>682294.99868915614</v>
          </cell>
          <cell r="L100">
            <v>653486.20494110172</v>
          </cell>
          <cell r="M100">
            <v>680188.79145538236</v>
          </cell>
          <cell r="N100">
            <v>8869380.7730280012</v>
          </cell>
          <cell r="O100">
            <v>763498.59368515259</v>
          </cell>
          <cell r="P100">
            <v>725232.88137208414</v>
          </cell>
          <cell r="Q100">
            <v>699719.39452734136</v>
          </cell>
          <cell r="R100">
            <v>703861.79092289519</v>
          </cell>
          <cell r="S100">
            <v>654426.30181115854</v>
          </cell>
          <cell r="T100">
            <v>732343.02389376541</v>
          </cell>
          <cell r="U100">
            <v>865683.8777261097</v>
          </cell>
          <cell r="V100">
            <v>933989.22673094831</v>
          </cell>
          <cell r="W100">
            <v>885565.52659091691</v>
          </cell>
          <cell r="X100">
            <v>693702.30027019081</v>
          </cell>
          <cell r="Y100">
            <v>663817.31425474188</v>
          </cell>
          <cell r="Z100">
            <v>690291.40944450186</v>
          </cell>
          <cell r="AA100">
            <v>9012131.6412298083</v>
          </cell>
          <cell r="AB100">
            <v>816715.54919260426</v>
          </cell>
          <cell r="AC100">
            <v>776051.20752938814</v>
          </cell>
          <cell r="AD100">
            <v>747112.34102679451</v>
          </cell>
          <cell r="AE100">
            <v>708892.89847282891</v>
          </cell>
          <cell r="AF100">
            <v>653338.5323116139</v>
          </cell>
          <cell r="AG100">
            <v>729697.73176541517</v>
          </cell>
          <cell r="AH100">
            <v>890149.26730226714</v>
          </cell>
          <cell r="AI100">
            <v>959990.91424165014</v>
          </cell>
          <cell r="AJ100">
            <v>902461.62266996503</v>
          </cell>
          <cell r="AK100">
            <v>727746.12945044145</v>
          </cell>
          <cell r="AL100">
            <v>691304.61061585974</v>
          </cell>
          <cell r="AM100">
            <v>735238.62502378528</v>
          </cell>
          <cell r="AN100">
            <v>5321957.5276009124</v>
          </cell>
          <cell r="AO100">
            <v>9338699.4296026155</v>
          </cell>
          <cell r="AP100">
            <v>859810.68212240469</v>
          </cell>
          <cell r="AQ100">
            <v>793943.14915454853</v>
          </cell>
          <cell r="AR100">
            <v>754594.15382228803</v>
          </cell>
          <cell r="AS100">
            <v>731861.57376327761</v>
          </cell>
          <cell r="AT100">
            <v>685714.05327406165</v>
          </cell>
          <cell r="AU100">
            <v>786507.90513234213</v>
          </cell>
          <cell r="AV100">
            <v>986115.71665548766</v>
          </cell>
          <cell r="AW100">
            <v>1030626.6132998189</v>
          </cell>
          <cell r="AX100">
            <v>950222.07598206156</v>
          </cell>
          <cell r="AY100">
            <v>772931.54014744144</v>
          </cell>
          <cell r="AZ100">
            <v>720230.80970719014</v>
          </cell>
          <cell r="BA100">
            <v>774878.11188224691</v>
          </cell>
          <cell r="BB100">
            <v>9847436.3849431705</v>
          </cell>
          <cell r="BC100">
            <v>873275.6770206464</v>
          </cell>
          <cell r="BD100">
            <v>805760.61851902492</v>
          </cell>
          <cell r="BE100">
            <v>765375.80597808619</v>
          </cell>
          <cell r="BF100">
            <v>741860.17262381653</v>
          </cell>
          <cell r="BG100">
            <v>694241.50641740544</v>
          </cell>
          <cell r="BH100">
            <v>797959.87584427488</v>
          </cell>
          <cell r="BI100">
            <v>1003107.1340151826</v>
          </cell>
          <cell r="BJ100">
            <v>1048792.6227813233</v>
          </cell>
          <cell r="BK100">
            <v>966151.17061908264</v>
          </cell>
          <cell r="BL100">
            <v>783897.01296185295</v>
          </cell>
          <cell r="BM100">
            <v>729780.73536896566</v>
          </cell>
          <cell r="BN100">
            <v>786008.6224522969</v>
          </cell>
          <cell r="BO100">
            <v>9996210.9546019584</v>
          </cell>
          <cell r="BP100">
            <v>896946.90227176913</v>
          </cell>
          <cell r="BQ100">
            <v>827510.47951844335</v>
          </cell>
          <cell r="BR100">
            <v>785900.39409780747</v>
          </cell>
          <cell r="BS100">
            <v>761589.93449904665</v>
          </cell>
          <cell r="BT100">
            <v>712416.84401887353</v>
          </cell>
          <cell r="BU100">
            <v>819170.61353514995</v>
          </cell>
          <cell r="BV100">
            <v>1030351.535658408</v>
          </cell>
          <cell r="BW100">
            <v>1077369.677952169</v>
          </cell>
          <cell r="BX100">
            <v>992190.33575512667</v>
          </cell>
          <cell r="BY100">
            <v>804604.31234101474</v>
          </cell>
          <cell r="BZ100">
            <v>748922.94069820293</v>
          </cell>
          <cell r="CA100">
            <v>807038.69204194436</v>
          </cell>
          <cell r="CB100">
            <v>10264012.662387956</v>
          </cell>
          <cell r="CC100">
            <v>921164.05953513994</v>
          </cell>
          <cell r="CD100">
            <v>849881.30677920918</v>
          </cell>
          <cell r="CE100">
            <v>807189.16491126281</v>
          </cell>
          <cell r="CF100">
            <v>782077.41303771327</v>
          </cell>
          <cell r="CG100">
            <v>731581.87393737247</v>
          </cell>
          <cell r="CH100">
            <v>841568.45687498653</v>
          </cell>
          <cell r="CI100">
            <v>1058844.3164304434</v>
          </cell>
          <cell r="CJ100">
            <v>1107152.7376776659</v>
          </cell>
          <cell r="CK100">
            <v>1019460.7769015713</v>
          </cell>
          <cell r="CL100">
            <v>826484.66079476604</v>
          </cell>
          <cell r="CM100">
            <v>769136.49502500333</v>
          </cell>
          <cell r="CN100">
            <v>828889.54122439353</v>
          </cell>
          <cell r="CO100">
            <v>10543430.80312953</v>
          </cell>
          <cell r="CP100">
            <v>946190.7591557632</v>
          </cell>
          <cell r="CQ100">
            <v>873010.0350725227</v>
          </cell>
          <cell r="CR100">
            <v>829209.34822674585</v>
          </cell>
          <cell r="CS100">
            <v>803270.98914861458</v>
          </cell>
          <cell r="CT100">
            <v>751419.13691353961</v>
          </cell>
          <cell r="CU100">
            <v>864746.35350202082</v>
          </cell>
          <cell r="CV100">
            <v>1088304.8953356827</v>
          </cell>
          <cell r="CW100">
            <v>1137940.5813813191</v>
          </cell>
          <cell r="CX100">
            <v>1047662.9037153013</v>
          </cell>
          <cell r="CY100">
            <v>849128.65520482487</v>
          </cell>
          <cell r="CZ100">
            <v>790060.25552174333</v>
          </cell>
          <cell r="DA100">
            <v>851488.25288135046</v>
          </cell>
          <cell r="DB100">
            <v>10832432.166059429</v>
          </cell>
          <cell r="DC100">
            <v>972045.78010883252</v>
          </cell>
          <cell r="DD100">
            <v>896913.82944868994</v>
          </cell>
          <cell r="DE100">
            <v>851977.19121421734</v>
          </cell>
          <cell r="DF100">
            <v>825186.14790165122</v>
          </cell>
          <cell r="DG100">
            <v>771943.09943293477</v>
          </cell>
          <cell r="DH100">
            <v>888721.70750492695</v>
          </cell>
          <cell r="DI100">
            <v>1118756.1443798207</v>
          </cell>
          <cell r="DJ100">
            <v>1169757.2184669888</v>
          </cell>
          <cell r="DK100">
            <v>1076818.3641844527</v>
          </cell>
          <cell r="DL100">
            <v>872553.19407595345</v>
          </cell>
          <cell r="DM100">
            <v>811709.54312677344</v>
          </cell>
          <cell r="DN100">
            <v>874851.66203952383</v>
          </cell>
          <cell r="DO100">
            <v>11131233.881884769</v>
          </cell>
          <cell r="DP100">
            <v>998756.89641302347</v>
          </cell>
          <cell r="DQ100">
            <v>921618.90433681116</v>
          </cell>
          <cell r="DR100">
            <v>875518.19749470067</v>
          </cell>
          <cell r="DS100">
            <v>847847.51356185565</v>
          </cell>
          <cell r="DT100">
            <v>793177.40488598344</v>
          </cell>
          <cell r="DU100">
            <v>913521.91832524014</v>
          </cell>
          <cell r="DV100">
            <v>1150231.6530019997</v>
          </cell>
          <cell r="DW100">
            <v>1202637.3882552257</v>
          </cell>
          <cell r="DX100">
            <v>1106959.5731217342</v>
          </cell>
          <cell r="DY100">
            <v>896785.11329536256</v>
          </cell>
          <cell r="DZ100">
            <v>834109.38693828566</v>
          </cell>
          <cell r="EA100">
            <v>899005.77642901952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ober Tariff kwh"/>
      <sheetName val="OctoberTariff(Old)"/>
      <sheetName val="#REF"/>
    </sheetNames>
    <sheetDataSet>
      <sheetData sheetId="0" refreshError="1">
        <row r="1">
          <cell r="A1" t="str">
            <v>ATLANTIC ELECTRIC</v>
          </cell>
          <cell r="E1" t="str">
            <v>COLUMN</v>
          </cell>
        </row>
        <row r="2">
          <cell r="A2" t="str">
            <v>KWH'S BY TARIFF</v>
          </cell>
          <cell r="E2" t="str">
            <v>NOT</v>
          </cell>
        </row>
        <row r="3">
          <cell r="A3" t="str">
            <v>FOR THE MONTH OF OCTOBER 1999</v>
          </cell>
          <cell r="E3" t="str">
            <v>USED</v>
          </cell>
        </row>
        <row r="4">
          <cell r="B4" t="str">
            <v xml:space="preserve">Adj bcd224d </v>
          </cell>
          <cell r="C4">
            <v>1</v>
          </cell>
        </row>
        <row r="5">
          <cell r="B5" t="str">
            <v>otra</v>
          </cell>
          <cell r="C5" t="str">
            <v>2</v>
          </cell>
          <cell r="E5" t="str">
            <v>remove fuel</v>
          </cell>
          <cell r="G5" t="str">
            <v>RateBlock</v>
          </cell>
        </row>
        <row r="6">
          <cell r="A6" t="str">
            <v xml:space="preserve">RATE </v>
          </cell>
          <cell r="B6" t="str">
            <v>SCC</v>
          </cell>
          <cell r="C6">
            <v>3</v>
          </cell>
          <cell r="D6" t="str">
            <v>BCD204(01)</v>
          </cell>
          <cell r="E6" t="str">
            <v xml:space="preserve">related </v>
          </cell>
          <cell r="G6" t="str">
            <v>BCD224B</v>
          </cell>
        </row>
        <row r="7">
          <cell r="A7" t="str">
            <v>SCHEDULE</v>
          </cell>
          <cell r="D7" t="str">
            <v>10/1/99</v>
          </cell>
          <cell r="E7" t="str">
            <v>kwh</v>
          </cell>
          <cell r="G7" t="str">
            <v>10/1/1999</v>
          </cell>
        </row>
        <row r="9">
          <cell r="A9" t="str">
            <v>RS Secondary</v>
          </cell>
        </row>
        <row r="10">
          <cell r="A10" t="str">
            <v xml:space="preserve">  1st Block Summer</v>
          </cell>
          <cell r="G10">
            <v>100748649</v>
          </cell>
        </row>
        <row r="11">
          <cell r="A11" t="str">
            <v xml:space="preserve">  1st Block Winter</v>
          </cell>
          <cell r="G11">
            <v>80106026</v>
          </cell>
        </row>
        <row r="13">
          <cell r="A13" t="str">
            <v xml:space="preserve">  2nd Block Summer</v>
          </cell>
          <cell r="G13">
            <v>31838091</v>
          </cell>
        </row>
        <row r="14">
          <cell r="A14" t="str">
            <v xml:space="preserve">  2nd Block Winter</v>
          </cell>
          <cell r="G14">
            <v>53708043</v>
          </cell>
        </row>
        <row r="15">
          <cell r="A15" t="str">
            <v xml:space="preserve">  Total RS</v>
          </cell>
          <cell r="D15">
            <v>260670661</v>
          </cell>
          <cell r="E15">
            <v>0</v>
          </cell>
          <cell r="G15">
            <v>266400809</v>
          </cell>
        </row>
        <row r="17">
          <cell r="A17" t="str">
            <v>RS TOU-D Secondary</v>
          </cell>
        </row>
        <row r="18">
          <cell r="A18" t="str">
            <v xml:space="preserve">  On Peak Summer</v>
          </cell>
          <cell r="G18">
            <v>13805</v>
          </cell>
        </row>
        <row r="19">
          <cell r="A19" t="str">
            <v xml:space="preserve">  Off Peak Summer</v>
          </cell>
          <cell r="G19">
            <v>41389</v>
          </cell>
        </row>
        <row r="20">
          <cell r="A20" t="str">
            <v xml:space="preserve">  On Peak Winter</v>
          </cell>
          <cell r="G20">
            <v>14242</v>
          </cell>
        </row>
        <row r="21">
          <cell r="A21" t="str">
            <v xml:space="preserve">  Off Peak Winter</v>
          </cell>
          <cell r="G21">
            <v>51617</v>
          </cell>
        </row>
        <row r="22">
          <cell r="A22" t="str">
            <v xml:space="preserve">  Total RS TOU-D</v>
          </cell>
          <cell r="D22">
            <v>127294</v>
          </cell>
          <cell r="E22">
            <v>0</v>
          </cell>
          <cell r="G22">
            <v>121053</v>
          </cell>
        </row>
        <row r="24">
          <cell r="A24" t="str">
            <v>RS TOU-E (Secondary)</v>
          </cell>
        </row>
        <row r="25">
          <cell r="A25" t="str">
            <v xml:space="preserve">  On Peak Summer</v>
          </cell>
          <cell r="G25">
            <v>1595916</v>
          </cell>
        </row>
        <row r="26">
          <cell r="A26" t="str">
            <v xml:space="preserve">  Off Peak Summer</v>
          </cell>
          <cell r="G26">
            <v>2763024</v>
          </cell>
        </row>
        <row r="27">
          <cell r="A27" t="str">
            <v xml:space="preserve">  On Peak Winter</v>
          </cell>
          <cell r="G27">
            <v>820198</v>
          </cell>
        </row>
        <row r="28">
          <cell r="A28" t="str">
            <v xml:space="preserve">  Off Peak Winter</v>
          </cell>
          <cell r="G28">
            <v>2462947</v>
          </cell>
        </row>
        <row r="29">
          <cell r="A29" t="str">
            <v xml:space="preserve">  Total RS TOU-E</v>
          </cell>
          <cell r="D29">
            <v>7319335</v>
          </cell>
          <cell r="E29">
            <v>0</v>
          </cell>
          <cell r="G29">
            <v>7642085</v>
          </cell>
        </row>
        <row r="31">
          <cell r="A31" t="str">
            <v xml:space="preserve">MGS </v>
          </cell>
          <cell r="D31" t="str">
            <v>(b)</v>
          </cell>
        </row>
        <row r="32">
          <cell r="A32" t="str">
            <v xml:space="preserve">  1st Block Summer Secondary</v>
          </cell>
          <cell r="G32">
            <v>4889449</v>
          </cell>
        </row>
        <row r="33">
          <cell r="A33" t="str">
            <v xml:space="preserve">  2nd Block Summer Secondary</v>
          </cell>
          <cell r="G33">
            <v>9951054</v>
          </cell>
        </row>
        <row r="34">
          <cell r="A34" t="str">
            <v xml:space="preserve">  3rd Block Summer Secondary</v>
          </cell>
          <cell r="G34">
            <v>41768504</v>
          </cell>
        </row>
        <row r="35">
          <cell r="A35" t="str">
            <v xml:space="preserve">  1st Block Winter Secondary</v>
          </cell>
          <cell r="G35">
            <v>4489498</v>
          </cell>
        </row>
        <row r="36">
          <cell r="A36" t="str">
            <v xml:space="preserve">  2nd Block Winter Secondary</v>
          </cell>
          <cell r="G36">
            <v>8890644</v>
          </cell>
        </row>
        <row r="37">
          <cell r="A37" t="str">
            <v xml:space="preserve">  3rd Block Winter Secondary</v>
          </cell>
          <cell r="G37">
            <v>39028898</v>
          </cell>
        </row>
        <row r="38">
          <cell r="A38" t="str">
            <v>Ceiling Rate Secondary</v>
          </cell>
          <cell r="G38">
            <v>5092618</v>
          </cell>
        </row>
        <row r="39">
          <cell r="A39" t="str">
            <v xml:space="preserve">    Total Secondary</v>
          </cell>
          <cell r="E39">
            <v>0</v>
          </cell>
          <cell r="G39">
            <v>114110665</v>
          </cell>
        </row>
        <row r="41">
          <cell r="A41" t="str">
            <v xml:space="preserve">  1st Block Summer Primary</v>
          </cell>
          <cell r="G41">
            <v>0</v>
          </cell>
        </row>
        <row r="42">
          <cell r="A42" t="str">
            <v xml:space="preserve">  2nd Block Summer Primary</v>
          </cell>
          <cell r="G42">
            <v>0</v>
          </cell>
        </row>
        <row r="43">
          <cell r="A43" t="str">
            <v xml:space="preserve">  3rd Block Summer Primary</v>
          </cell>
          <cell r="G43">
            <v>0</v>
          </cell>
        </row>
        <row r="44">
          <cell r="A44" t="str">
            <v xml:space="preserve">  1st Block Winter Primary</v>
          </cell>
          <cell r="G44">
            <v>0</v>
          </cell>
        </row>
        <row r="45">
          <cell r="A45" t="str">
            <v xml:space="preserve">  2nd Block Winter Primary</v>
          </cell>
          <cell r="G45">
            <v>0</v>
          </cell>
        </row>
        <row r="46">
          <cell r="A46" t="str">
            <v xml:space="preserve">  3rd Block Winter Primary</v>
          </cell>
          <cell r="G46">
            <v>0</v>
          </cell>
        </row>
        <row r="47">
          <cell r="A47" t="str">
            <v xml:space="preserve">Ceiling Rate Primary </v>
          </cell>
          <cell r="G47">
            <v>0</v>
          </cell>
        </row>
        <row r="48">
          <cell r="A48" t="str">
            <v xml:space="preserve">     Total Primary</v>
          </cell>
          <cell r="E48">
            <v>0</v>
          </cell>
        </row>
        <row r="49">
          <cell r="A49" t="str">
            <v xml:space="preserve">  Total MGS</v>
          </cell>
          <cell r="D49">
            <v>91206267</v>
          </cell>
          <cell r="E49">
            <v>0</v>
          </cell>
          <cell r="G49">
            <v>114110665</v>
          </cell>
        </row>
        <row r="53">
          <cell r="A53" t="str">
            <v xml:space="preserve">AGS </v>
          </cell>
          <cell r="D53" t="str">
            <v>( c)</v>
          </cell>
        </row>
        <row r="54">
          <cell r="A54" t="str">
            <v xml:space="preserve">  1st Block  Secondary</v>
          </cell>
          <cell r="G54">
            <v>80402693</v>
          </cell>
        </row>
        <row r="55">
          <cell r="A55" t="str">
            <v xml:space="preserve">  2nd Block Secondary</v>
          </cell>
          <cell r="G55">
            <v>22944935</v>
          </cell>
        </row>
        <row r="56">
          <cell r="A56" t="str">
            <v xml:space="preserve">  3rd Block Secondary </v>
          </cell>
          <cell r="G56">
            <v>22361229</v>
          </cell>
        </row>
        <row r="57">
          <cell r="A57" t="str">
            <v xml:space="preserve">  Total AGS Secondary</v>
          </cell>
          <cell r="E57">
            <v>0</v>
          </cell>
          <cell r="G57">
            <v>125708857</v>
          </cell>
        </row>
        <row r="59">
          <cell r="A59" t="str">
            <v xml:space="preserve">  1st Block  Primary</v>
          </cell>
          <cell r="G59">
            <v>0</v>
          </cell>
        </row>
        <row r="60">
          <cell r="A60" t="str">
            <v xml:space="preserve">  2nd Block Primary</v>
          </cell>
          <cell r="G60">
            <v>0</v>
          </cell>
        </row>
        <row r="61">
          <cell r="A61" t="str">
            <v xml:space="preserve">  3rd Block Primary </v>
          </cell>
          <cell r="G61">
            <v>0</v>
          </cell>
        </row>
        <row r="62">
          <cell r="A62" t="str">
            <v xml:space="preserve">  Total AGS Primary</v>
          </cell>
          <cell r="B62">
            <v>1593680</v>
          </cell>
          <cell r="C62">
            <v>2</v>
          </cell>
          <cell r="E62">
            <v>0</v>
          </cell>
          <cell r="G62">
            <v>0</v>
          </cell>
        </row>
        <row r="63">
          <cell r="A63" t="str">
            <v xml:space="preserve">    Total AGS</v>
          </cell>
          <cell r="B63">
            <v>0</v>
          </cell>
          <cell r="C63">
            <v>1</v>
          </cell>
          <cell r="D63">
            <v>130517290</v>
          </cell>
          <cell r="E63">
            <v>0</v>
          </cell>
          <cell r="G63">
            <v>125708857</v>
          </cell>
        </row>
        <row r="64">
          <cell r="A64" t="str">
            <v>total ags+sct 2ndary ags</v>
          </cell>
          <cell r="D64">
            <v>132110970</v>
          </cell>
        </row>
        <row r="65">
          <cell r="A65" t="str">
            <v>AGS-TOU</v>
          </cell>
        </row>
        <row r="66">
          <cell r="A66" t="str">
            <v xml:space="preserve">  On Peak Summer Secondary</v>
          </cell>
          <cell r="G66">
            <v>7568319</v>
          </cell>
        </row>
        <row r="67">
          <cell r="A67" t="str">
            <v xml:space="preserve">  Off Peak Summer Secondary</v>
          </cell>
          <cell r="G67">
            <v>9780279</v>
          </cell>
        </row>
        <row r="68">
          <cell r="A68" t="str">
            <v xml:space="preserve">  On Peak Winter Secondary</v>
          </cell>
          <cell r="G68">
            <v>30984273</v>
          </cell>
        </row>
        <row r="69">
          <cell r="A69" t="str">
            <v xml:space="preserve">  Off Peak Winter Secondary</v>
          </cell>
          <cell r="G69">
            <v>56023827</v>
          </cell>
        </row>
        <row r="70">
          <cell r="A70" t="str">
            <v xml:space="preserve">  On Peak Summer Primary</v>
          </cell>
          <cell r="G70">
            <v>0</v>
          </cell>
        </row>
        <row r="71">
          <cell r="A71" t="str">
            <v xml:space="preserve">  Off Peak Summer Primary</v>
          </cell>
          <cell r="G71">
            <v>0</v>
          </cell>
        </row>
        <row r="72">
          <cell r="A72" t="str">
            <v xml:space="preserve">  On Peak Winter Primary</v>
          </cell>
        </row>
        <row r="73">
          <cell r="A73" t="str">
            <v xml:space="preserve">  Off Peak Winter Primary</v>
          </cell>
        </row>
        <row r="74">
          <cell r="A74" t="str">
            <v xml:space="preserve">  On Peak Summer Sub-Trans</v>
          </cell>
          <cell r="G74">
            <v>0</v>
          </cell>
        </row>
        <row r="75">
          <cell r="A75" t="str">
            <v xml:space="preserve">  Off Peak Summer Sub-Trans</v>
          </cell>
          <cell r="G75">
            <v>0</v>
          </cell>
        </row>
        <row r="76">
          <cell r="A76" t="str">
            <v xml:space="preserve">  On Peak Winter Sub-Trans</v>
          </cell>
        </row>
        <row r="77">
          <cell r="A77" t="str">
            <v xml:space="preserve">  Off Peak Winter Sub-Trans</v>
          </cell>
        </row>
        <row r="78">
          <cell r="A78" t="str">
            <v xml:space="preserve">  On Peak Summer Transmission</v>
          </cell>
          <cell r="B78">
            <v>0</v>
          </cell>
          <cell r="C78">
            <v>3</v>
          </cell>
          <cell r="G78">
            <v>0</v>
          </cell>
        </row>
        <row r="79">
          <cell r="A79" t="str">
            <v xml:space="preserve">  Off Peak Summer Transmission</v>
          </cell>
          <cell r="B79">
            <v>0</v>
          </cell>
          <cell r="C79">
            <v>2</v>
          </cell>
          <cell r="G79">
            <v>0</v>
          </cell>
        </row>
        <row r="80">
          <cell r="A80" t="str">
            <v xml:space="preserve">  On Peak Winter Transmission</v>
          </cell>
        </row>
        <row r="81">
          <cell r="A81" t="str">
            <v xml:space="preserve">  Off Peak Winter Transmission</v>
          </cell>
        </row>
        <row r="82">
          <cell r="A82" t="str">
            <v xml:space="preserve">  Total AGS-TOU</v>
          </cell>
          <cell r="B82">
            <v>53511353</v>
          </cell>
          <cell r="C82">
            <v>1</v>
          </cell>
          <cell r="D82">
            <v>103932653</v>
          </cell>
          <cell r="G82">
            <v>104356698</v>
          </cell>
        </row>
        <row r="83">
          <cell r="A83" t="str">
            <v xml:space="preserve">   ags-tou+scc+sct(agt segment)</v>
          </cell>
          <cell r="D83">
            <v>163938557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MPI-Historical Format"/>
      <sheetName val="FMPI-2016 Compare"/>
      <sheetName val="FMPI-Historical "/>
      <sheetName val="FMPI"/>
      <sheetName val="RPS Costs"/>
      <sheetName val="Forwards"/>
      <sheetName val="Price Input"/>
      <sheetName val="Volume Input"/>
      <sheetName val="Obligation Load Factors"/>
      <sheetName val="Congestion Comparison"/>
      <sheetName val="Congestion - LoadShape 4 years"/>
      <sheetName val="Shaping Multiplier"/>
      <sheetName val="Congestion Multiplier"/>
      <sheetName val="Congestion - LoadShape 1 year"/>
      <sheetName val="Monthly"/>
      <sheetName val="Multipliers comparison"/>
      <sheetName val="swap future comparis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H8">
            <v>4</v>
          </cell>
        </row>
      </sheetData>
      <sheetData sheetId="5"/>
      <sheetData sheetId="6" refreshError="1"/>
      <sheetData sheetId="7" refreshError="1"/>
      <sheetData sheetId="8">
        <row r="26">
          <cell r="C26">
            <v>1252.3766436541323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3">
          <cell r="B43">
            <v>1838847.7865486029</v>
          </cell>
          <cell r="E43">
            <v>86982666.873043969</v>
          </cell>
          <cell r="G43">
            <v>1637383.1771949572</v>
          </cell>
          <cell r="J43">
            <v>51596836.265332401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1917F-E894-4F73-9519-A91375F795BA}">
  <sheetPr codeName="Sheet3">
    <tabColor rgb="FF7030A0"/>
  </sheetPr>
  <dimension ref="A1:AA610"/>
  <sheetViews>
    <sheetView tabSelected="1" zoomScaleNormal="100" workbookViewId="0"/>
  </sheetViews>
  <sheetFormatPr defaultColWidth="9.1328125" defaultRowHeight="13" x14ac:dyDescent="0.6"/>
  <cols>
    <col min="1" max="1" width="10.7265625" style="50" customWidth="1"/>
    <col min="2" max="2" width="27.86328125" style="52" customWidth="1"/>
    <col min="3" max="3" width="16.40625" style="52" customWidth="1"/>
    <col min="4" max="4" width="16.1328125" style="52" customWidth="1"/>
    <col min="5" max="5" width="12.7265625" style="52" customWidth="1"/>
    <col min="6" max="7" width="13.40625" style="52" customWidth="1"/>
    <col min="8" max="8" width="12.7265625" style="52" customWidth="1"/>
    <col min="9" max="9" width="14.86328125" style="52" customWidth="1"/>
    <col min="10" max="10" width="12.7265625" style="52" customWidth="1"/>
    <col min="11" max="11" width="17.26953125" style="52" customWidth="1"/>
    <col min="12" max="12" width="15.26953125" style="52" bestFit="1" customWidth="1"/>
    <col min="13" max="13" width="13.40625" style="52" customWidth="1"/>
    <col min="14" max="14" width="12" style="52" customWidth="1"/>
    <col min="15" max="15" width="11.1328125" style="52" customWidth="1"/>
    <col min="16" max="16" width="12.26953125" style="52" customWidth="1"/>
    <col min="17" max="17" width="13" style="52" customWidth="1"/>
    <col min="18" max="18" width="10" style="52" bestFit="1" customWidth="1"/>
    <col min="19" max="19" width="10.7265625" style="52" customWidth="1"/>
    <col min="20" max="22" width="11.7265625" style="52" customWidth="1"/>
    <col min="23" max="23" width="9.1328125" style="52"/>
    <col min="24" max="24" width="11.1328125" style="52" bestFit="1" customWidth="1"/>
    <col min="25" max="25" width="9.1328125" style="52"/>
    <col min="26" max="26" width="13.26953125" style="52" bestFit="1" customWidth="1"/>
    <col min="27" max="27" width="15.26953125" style="52" customWidth="1"/>
    <col min="28" max="28" width="13.54296875" style="52" customWidth="1"/>
    <col min="29" max="16384" width="9.1328125" style="52"/>
  </cols>
  <sheetData>
    <row r="1" spans="1:26" ht="15.5" x14ac:dyDescent="0.7">
      <c r="B1" s="51" t="str">
        <f>"Development of BGS Cost and Bid Factors for Rates Effective June 1, " &amp;M1</f>
        <v>Development of BGS Cost and Bid Factors for Rates Effective June 1, 2024</v>
      </c>
      <c r="G1" s="53"/>
      <c r="M1" s="1">
        <v>2024</v>
      </c>
      <c r="N1" s="52" t="s">
        <v>0</v>
      </c>
    </row>
    <row r="2" spans="1:26" ht="15.25" x14ac:dyDescent="0.65">
      <c r="A2" s="54"/>
      <c r="I2" s="55"/>
    </row>
    <row r="3" spans="1:26" x14ac:dyDescent="0.6">
      <c r="D3" s="56" t="str">
        <f>"Based on " &amp;M1-1  &amp;" Load Profile Information"</f>
        <v>Based on 2023 Load Profile Information</v>
      </c>
    </row>
    <row r="4" spans="1:26" x14ac:dyDescent="0.6">
      <c r="A4" s="57" t="s">
        <v>1</v>
      </c>
      <c r="B4" s="58" t="s">
        <v>2</v>
      </c>
      <c r="C4" s="59"/>
      <c r="D4" s="60" t="s">
        <v>3</v>
      </c>
      <c r="K4" s="58"/>
      <c r="L4" s="61" t="str">
        <f>"'% usage during Off-Peak period (from "&amp;M1-1&amp;" profiles)"</f>
        <v>'% usage during Off-Peak period (from 2023 profiles)</v>
      </c>
    </row>
    <row r="5" spans="1:26" ht="26" x14ac:dyDescent="0.6">
      <c r="A5" s="62"/>
      <c r="C5" s="63" t="s">
        <v>4</v>
      </c>
      <c r="D5" s="63" t="s">
        <v>4</v>
      </c>
      <c r="E5" s="63" t="s">
        <v>4</v>
      </c>
      <c r="F5" s="60" t="s">
        <v>5</v>
      </c>
      <c r="G5" s="64"/>
      <c r="H5" s="63" t="s">
        <v>4</v>
      </c>
      <c r="I5" s="63"/>
      <c r="J5" s="63"/>
      <c r="K5" s="60"/>
      <c r="L5" s="63" t="s">
        <v>4</v>
      </c>
      <c r="M5" s="63" t="s">
        <v>4</v>
      </c>
      <c r="N5" s="63" t="s">
        <v>4</v>
      </c>
      <c r="O5" s="60" t="s">
        <v>6</v>
      </c>
      <c r="P5" s="64"/>
      <c r="Q5" s="63" t="s">
        <v>4</v>
      </c>
      <c r="R5" s="63"/>
    </row>
    <row r="6" spans="1:26" x14ac:dyDescent="0.6">
      <c r="A6" s="62"/>
      <c r="B6" s="65"/>
      <c r="C6" s="66" t="s">
        <v>7</v>
      </c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/>
      <c r="J6" s="67"/>
      <c r="K6" s="68"/>
      <c r="L6" s="67" t="str">
        <f t="shared" ref="L6:Q6" si="0">+C6</f>
        <v>SC1</v>
      </c>
      <c r="M6" s="67" t="str">
        <f t="shared" si="0"/>
        <v>SC3</v>
      </c>
      <c r="N6" s="67" t="str">
        <f t="shared" si="0"/>
        <v>SC2 ND</v>
      </c>
      <c r="O6" s="67" t="str">
        <f t="shared" si="0"/>
        <v>SC4</v>
      </c>
      <c r="P6" s="67" t="str">
        <f t="shared" si="0"/>
        <v>SC6</v>
      </c>
      <c r="Q6" s="67" t="str">
        <f t="shared" si="0"/>
        <v>SC2 Dem</v>
      </c>
      <c r="R6" s="67"/>
    </row>
    <row r="7" spans="1:26" x14ac:dyDescent="0.6">
      <c r="A7" s="62"/>
    </row>
    <row r="8" spans="1:26" x14ac:dyDescent="0.6">
      <c r="A8" s="62"/>
      <c r="B8" s="69" t="s">
        <v>13</v>
      </c>
      <c r="C8" s="2">
        <v>0.42637719303301941</v>
      </c>
      <c r="D8" s="2">
        <v>0.46199293900109512</v>
      </c>
      <c r="E8" s="2">
        <v>0.46141448572852328</v>
      </c>
      <c r="F8" s="2">
        <v>0.53468980059905624</v>
      </c>
      <c r="G8" s="2">
        <f>F8</f>
        <v>0.53468980059905624</v>
      </c>
      <c r="H8" s="2">
        <v>0.50461958827275333</v>
      </c>
      <c r="I8" s="3"/>
      <c r="J8" s="3"/>
      <c r="K8" s="4"/>
      <c r="L8" s="3">
        <f t="shared" ref="L8:Q19" si="1">1-C8</f>
        <v>0.57362280696698065</v>
      </c>
      <c r="M8" s="3">
        <f t="shared" si="1"/>
        <v>0.53800706099890494</v>
      </c>
      <c r="N8" s="3">
        <f t="shared" si="1"/>
        <v>0.53858551427147672</v>
      </c>
      <c r="O8" s="3">
        <f t="shared" si="1"/>
        <v>0.46531019940094376</v>
      </c>
      <c r="P8" s="3">
        <f t="shared" si="1"/>
        <v>0.46531019940094376</v>
      </c>
      <c r="Q8" s="3">
        <f t="shared" si="1"/>
        <v>0.49538041172724667</v>
      </c>
      <c r="R8" s="4"/>
      <c r="S8" s="70"/>
      <c r="T8" s="70"/>
      <c r="U8" s="70"/>
      <c r="V8" s="70"/>
      <c r="W8" s="70"/>
      <c r="X8" s="70"/>
      <c r="Y8" s="70"/>
      <c r="Z8" s="70"/>
    </row>
    <row r="9" spans="1:26" x14ac:dyDescent="0.6">
      <c r="A9" s="62"/>
      <c r="B9" s="69" t="s">
        <v>14</v>
      </c>
      <c r="C9" s="2">
        <v>0.4419337152792962</v>
      </c>
      <c r="D9" s="2">
        <v>0.48359546289192518</v>
      </c>
      <c r="E9" s="2">
        <v>0.46321305197094503</v>
      </c>
      <c r="F9" s="2">
        <v>0.54828849458910012</v>
      </c>
      <c r="G9" s="2">
        <f t="shared" ref="G9:G19" si="2">F9</f>
        <v>0.54828849458910012</v>
      </c>
      <c r="H9" s="2">
        <v>0.51940348092291899</v>
      </c>
      <c r="I9" s="3"/>
      <c r="J9" s="3"/>
      <c r="K9" s="4"/>
      <c r="L9" s="3">
        <f t="shared" si="1"/>
        <v>0.55806628472070385</v>
      </c>
      <c r="M9" s="3">
        <f t="shared" si="1"/>
        <v>0.51640453710807477</v>
      </c>
      <c r="N9" s="3">
        <f t="shared" si="1"/>
        <v>0.53678694802905502</v>
      </c>
      <c r="O9" s="3">
        <f t="shared" si="1"/>
        <v>0.45171150541089988</v>
      </c>
      <c r="P9" s="3">
        <f t="shared" si="1"/>
        <v>0.45171150541089988</v>
      </c>
      <c r="Q9" s="3">
        <f t="shared" si="1"/>
        <v>0.48059651907708101</v>
      </c>
      <c r="R9" s="4"/>
      <c r="S9" s="70"/>
      <c r="T9" s="70"/>
      <c r="U9" s="70"/>
      <c r="V9" s="70"/>
      <c r="W9" s="70"/>
      <c r="X9" s="70"/>
      <c r="Y9" s="70"/>
      <c r="Z9" s="70"/>
    </row>
    <row r="10" spans="1:26" x14ac:dyDescent="0.6">
      <c r="A10" s="62"/>
      <c r="B10" s="69" t="s">
        <v>15</v>
      </c>
      <c r="C10" s="2">
        <v>0.46324014101442468</v>
      </c>
      <c r="D10" s="2">
        <v>0.50403832817702843</v>
      </c>
      <c r="E10" s="2">
        <v>0.48651453763775043</v>
      </c>
      <c r="F10" s="2">
        <v>0.56564276219045762</v>
      </c>
      <c r="G10" s="2">
        <f t="shared" si="2"/>
        <v>0.56564276219045762</v>
      </c>
      <c r="H10" s="2">
        <v>0.54299944704827574</v>
      </c>
      <c r="I10" s="3"/>
      <c r="J10" s="3"/>
      <c r="K10" s="4"/>
      <c r="L10" s="3">
        <f t="shared" si="1"/>
        <v>0.53675985898557532</v>
      </c>
      <c r="M10" s="3">
        <f t="shared" si="1"/>
        <v>0.49596167182297157</v>
      </c>
      <c r="N10" s="3">
        <f t="shared" si="1"/>
        <v>0.51348546236224957</v>
      </c>
      <c r="O10" s="3">
        <f t="shared" si="1"/>
        <v>0.43435723780954238</v>
      </c>
      <c r="P10" s="3">
        <f t="shared" si="1"/>
        <v>0.43435723780954238</v>
      </c>
      <c r="Q10" s="3">
        <f t="shared" si="1"/>
        <v>0.45700055295172426</v>
      </c>
      <c r="R10" s="4"/>
      <c r="S10" s="70"/>
      <c r="T10" s="70"/>
      <c r="U10" s="70"/>
      <c r="V10" s="70"/>
      <c r="W10" s="70"/>
      <c r="X10" s="70"/>
      <c r="Y10" s="70"/>
      <c r="Z10" s="70"/>
    </row>
    <row r="11" spans="1:26" x14ac:dyDescent="0.6">
      <c r="A11" s="62"/>
      <c r="B11" s="69" t="s">
        <v>16</v>
      </c>
      <c r="C11" s="2">
        <v>0.43620314493603973</v>
      </c>
      <c r="D11" s="2">
        <v>0.47581514762605559</v>
      </c>
      <c r="E11" s="2">
        <v>0.45800746864120812</v>
      </c>
      <c r="F11" s="2">
        <v>0.53886739922792248</v>
      </c>
      <c r="G11" s="2">
        <f t="shared" si="2"/>
        <v>0.53886739922792248</v>
      </c>
      <c r="H11" s="2">
        <v>0.51658052315987002</v>
      </c>
      <c r="I11" s="3"/>
      <c r="J11" s="3"/>
      <c r="K11" s="4"/>
      <c r="L11" s="3">
        <f t="shared" si="1"/>
        <v>0.56379685506396027</v>
      </c>
      <c r="M11" s="3">
        <f t="shared" si="1"/>
        <v>0.52418485237394441</v>
      </c>
      <c r="N11" s="3">
        <f t="shared" si="1"/>
        <v>0.54199253135879188</v>
      </c>
      <c r="O11" s="3">
        <f t="shared" si="1"/>
        <v>0.46113260077207752</v>
      </c>
      <c r="P11" s="3">
        <f t="shared" si="1"/>
        <v>0.46113260077207752</v>
      </c>
      <c r="Q11" s="3">
        <f t="shared" si="1"/>
        <v>0.48341947684012998</v>
      </c>
      <c r="R11" s="4"/>
      <c r="S11" s="70"/>
      <c r="T11" s="70"/>
      <c r="U11" s="70"/>
      <c r="V11" s="70"/>
      <c r="W11" s="70"/>
      <c r="X11" s="70"/>
      <c r="Y11" s="70"/>
      <c r="Z11" s="70"/>
    </row>
    <row r="12" spans="1:26" x14ac:dyDescent="0.6">
      <c r="A12" s="62"/>
      <c r="B12" s="69" t="s">
        <v>17</v>
      </c>
      <c r="C12" s="2">
        <v>0.41011930012679348</v>
      </c>
      <c r="D12" s="2">
        <v>0.48449591363083033</v>
      </c>
      <c r="E12" s="2">
        <v>0.45770280819879711</v>
      </c>
      <c r="F12" s="2">
        <v>0.52400285752837805</v>
      </c>
      <c r="G12" s="2">
        <f t="shared" si="2"/>
        <v>0.52400285752837805</v>
      </c>
      <c r="H12" s="2">
        <v>0.50843005719314027</v>
      </c>
      <c r="I12" s="3"/>
      <c r="J12" s="3"/>
      <c r="K12" s="4"/>
      <c r="L12" s="3">
        <f t="shared" si="1"/>
        <v>0.58988069987320646</v>
      </c>
      <c r="M12" s="3">
        <f t="shared" si="1"/>
        <v>0.51550408636916967</v>
      </c>
      <c r="N12" s="3">
        <f t="shared" si="1"/>
        <v>0.54229719180120295</v>
      </c>
      <c r="O12" s="3">
        <f t="shared" si="1"/>
        <v>0.47599714247162195</v>
      </c>
      <c r="P12" s="3">
        <f t="shared" si="1"/>
        <v>0.47599714247162195</v>
      </c>
      <c r="Q12" s="3">
        <f t="shared" si="1"/>
        <v>0.49156994280685973</v>
      </c>
      <c r="R12" s="4"/>
      <c r="S12" s="70"/>
      <c r="T12" s="70"/>
      <c r="U12" s="70"/>
      <c r="V12" s="70"/>
      <c r="W12" s="70"/>
      <c r="X12" s="70"/>
      <c r="Y12" s="70"/>
      <c r="Z12" s="70"/>
    </row>
    <row r="13" spans="1:26" x14ac:dyDescent="0.6">
      <c r="A13" s="62"/>
      <c r="B13" s="69" t="s">
        <v>18</v>
      </c>
      <c r="C13" s="2">
        <v>0.46195367970965251</v>
      </c>
      <c r="D13" s="2">
        <v>0.5413254744671937</v>
      </c>
      <c r="E13" s="2">
        <v>0.51683373579064873</v>
      </c>
      <c r="F13" s="2">
        <v>0.56235935536965465</v>
      </c>
      <c r="G13" s="2">
        <f t="shared" si="2"/>
        <v>0.56235935536965465</v>
      </c>
      <c r="H13" s="2">
        <v>0.56231131888392083</v>
      </c>
      <c r="I13" s="3"/>
      <c r="J13" s="3"/>
      <c r="K13" s="4"/>
      <c r="L13" s="3">
        <f t="shared" si="1"/>
        <v>0.53804632029034749</v>
      </c>
      <c r="M13" s="3">
        <f t="shared" si="1"/>
        <v>0.4586745255328063</v>
      </c>
      <c r="N13" s="3">
        <f t="shared" si="1"/>
        <v>0.48316626420935127</v>
      </c>
      <c r="O13" s="3">
        <f t="shared" si="1"/>
        <v>0.43764064463034535</v>
      </c>
      <c r="P13" s="3">
        <f t="shared" si="1"/>
        <v>0.43764064463034535</v>
      </c>
      <c r="Q13" s="3">
        <f t="shared" si="1"/>
        <v>0.43768868111607917</v>
      </c>
      <c r="R13" s="4"/>
      <c r="S13" s="70"/>
      <c r="T13" s="70"/>
      <c r="U13" s="70"/>
      <c r="V13" s="70"/>
      <c r="W13" s="70"/>
      <c r="X13" s="70"/>
      <c r="Y13" s="70"/>
      <c r="Z13" s="70"/>
    </row>
    <row r="14" spans="1:26" x14ac:dyDescent="0.6">
      <c r="A14" s="62"/>
      <c r="B14" s="69" t="s">
        <v>19</v>
      </c>
      <c r="C14" s="2">
        <v>0.41661082263869204</v>
      </c>
      <c r="D14" s="2">
        <v>0.48820174855116444</v>
      </c>
      <c r="E14" s="2">
        <v>0.46155388001066638</v>
      </c>
      <c r="F14" s="2">
        <v>0.49031934289897389</v>
      </c>
      <c r="G14" s="2">
        <f t="shared" si="2"/>
        <v>0.49031934289897389</v>
      </c>
      <c r="H14" s="2">
        <v>0.4979144792609197</v>
      </c>
      <c r="I14" s="3"/>
      <c r="J14" s="3"/>
      <c r="K14" s="4"/>
      <c r="L14" s="3">
        <f t="shared" si="1"/>
        <v>0.58338917736130802</v>
      </c>
      <c r="M14" s="3">
        <f t="shared" si="1"/>
        <v>0.51179825144883551</v>
      </c>
      <c r="N14" s="3">
        <f t="shared" si="1"/>
        <v>0.53844611998933356</v>
      </c>
      <c r="O14" s="3">
        <f t="shared" si="1"/>
        <v>0.50968065710102617</v>
      </c>
      <c r="P14" s="3">
        <f t="shared" si="1"/>
        <v>0.50968065710102617</v>
      </c>
      <c r="Q14" s="3">
        <f t="shared" si="1"/>
        <v>0.5020855207390803</v>
      </c>
      <c r="R14" s="4"/>
      <c r="S14" s="70"/>
      <c r="T14" s="70"/>
      <c r="U14" s="70"/>
      <c r="V14" s="70"/>
      <c r="W14" s="70"/>
      <c r="X14" s="70"/>
      <c r="Y14" s="70"/>
      <c r="Z14" s="70"/>
    </row>
    <row r="15" spans="1:26" x14ac:dyDescent="0.6">
      <c r="A15" s="62"/>
      <c r="B15" s="69" t="s">
        <v>20</v>
      </c>
      <c r="C15" s="2">
        <v>0.47569982769865998</v>
      </c>
      <c r="D15" s="2">
        <v>0.55883400283176388</v>
      </c>
      <c r="E15" s="2">
        <v>0.52713595839207938</v>
      </c>
      <c r="F15" s="2">
        <v>0.56318686041908184</v>
      </c>
      <c r="G15" s="2">
        <f t="shared" si="2"/>
        <v>0.56318686041908184</v>
      </c>
      <c r="H15" s="2">
        <v>0.56646003544468204</v>
      </c>
      <c r="I15" s="3"/>
      <c r="J15" s="3"/>
      <c r="K15" s="4"/>
      <c r="L15" s="3">
        <f t="shared" si="1"/>
        <v>0.52430017230134007</v>
      </c>
      <c r="M15" s="3">
        <f t="shared" si="1"/>
        <v>0.44116599716823612</v>
      </c>
      <c r="N15" s="3">
        <f t="shared" si="1"/>
        <v>0.47286404160792062</v>
      </c>
      <c r="O15" s="3">
        <f t="shared" si="1"/>
        <v>0.43681313958091816</v>
      </c>
      <c r="P15" s="3">
        <f t="shared" si="1"/>
        <v>0.43681313958091816</v>
      </c>
      <c r="Q15" s="3">
        <f t="shared" si="1"/>
        <v>0.43353996455531796</v>
      </c>
      <c r="R15" s="4"/>
      <c r="S15" s="70"/>
      <c r="T15" s="70"/>
      <c r="U15" s="70"/>
      <c r="V15" s="70"/>
      <c r="W15" s="70"/>
      <c r="X15" s="70"/>
      <c r="Y15" s="70"/>
      <c r="Z15" s="70"/>
    </row>
    <row r="16" spans="1:26" x14ac:dyDescent="0.6">
      <c r="A16" s="62"/>
      <c r="B16" s="69" t="s">
        <v>21</v>
      </c>
      <c r="C16" s="2">
        <v>0.41862927769943126</v>
      </c>
      <c r="D16" s="2">
        <v>0.5059308888912325</v>
      </c>
      <c r="E16" s="2">
        <v>0.47591659295651101</v>
      </c>
      <c r="F16" s="2">
        <v>0.53026018076771908</v>
      </c>
      <c r="G16" s="2">
        <f t="shared" si="2"/>
        <v>0.53026018076771908</v>
      </c>
      <c r="H16" s="2">
        <v>0.52300156068221326</v>
      </c>
      <c r="I16" s="3"/>
      <c r="J16" s="3"/>
      <c r="K16" s="4"/>
      <c r="L16" s="3">
        <f t="shared" si="1"/>
        <v>0.58137072230056874</v>
      </c>
      <c r="M16" s="3">
        <f t="shared" si="1"/>
        <v>0.4940691111087675</v>
      </c>
      <c r="N16" s="3">
        <f t="shared" si="1"/>
        <v>0.52408340704348899</v>
      </c>
      <c r="O16" s="3">
        <f t="shared" si="1"/>
        <v>0.46973981923228092</v>
      </c>
      <c r="P16" s="3">
        <f t="shared" si="1"/>
        <v>0.46973981923228092</v>
      </c>
      <c r="Q16" s="3">
        <f t="shared" si="1"/>
        <v>0.47699843931778674</v>
      </c>
      <c r="R16" s="4"/>
      <c r="S16" s="70"/>
      <c r="T16" s="70"/>
      <c r="U16" s="70"/>
      <c r="V16" s="70"/>
      <c r="W16" s="70"/>
      <c r="X16" s="70"/>
      <c r="Y16" s="70"/>
      <c r="Z16" s="70"/>
    </row>
    <row r="17" spans="1:26" x14ac:dyDescent="0.6">
      <c r="A17" s="62"/>
      <c r="B17" s="69" t="s">
        <v>22</v>
      </c>
      <c r="C17" s="2">
        <v>0.43467990867564976</v>
      </c>
      <c r="D17" s="2">
        <v>0.48828061815711032</v>
      </c>
      <c r="E17" s="2">
        <v>0.4734703767471492</v>
      </c>
      <c r="F17" s="5">
        <v>0.51822405267373495</v>
      </c>
      <c r="G17" s="2">
        <f t="shared" si="2"/>
        <v>0.51822405267373495</v>
      </c>
      <c r="H17" s="2">
        <v>0.51209943225847288</v>
      </c>
      <c r="I17" s="3"/>
      <c r="J17" s="3"/>
      <c r="K17" s="4"/>
      <c r="L17" s="3">
        <f t="shared" si="1"/>
        <v>0.56532009132435024</v>
      </c>
      <c r="M17" s="3">
        <f t="shared" si="1"/>
        <v>0.51171938184288968</v>
      </c>
      <c r="N17" s="3">
        <f t="shared" si="1"/>
        <v>0.5265296232528508</v>
      </c>
      <c r="O17" s="3">
        <f t="shared" si="1"/>
        <v>0.48177594732626505</v>
      </c>
      <c r="P17" s="3">
        <f t="shared" si="1"/>
        <v>0.48177594732626505</v>
      </c>
      <c r="Q17" s="3">
        <f t="shared" si="1"/>
        <v>0.48790056774152712</v>
      </c>
      <c r="R17" s="4"/>
      <c r="S17" s="70"/>
      <c r="T17" s="70"/>
      <c r="U17" s="70"/>
      <c r="V17" s="70"/>
      <c r="W17" s="70"/>
      <c r="X17" s="70"/>
      <c r="Y17" s="70"/>
      <c r="Z17" s="70"/>
    </row>
    <row r="18" spans="1:26" x14ac:dyDescent="0.6">
      <c r="A18" s="62"/>
      <c r="B18" s="69" t="s">
        <v>23</v>
      </c>
      <c r="C18" s="2">
        <v>0.4408687403134155</v>
      </c>
      <c r="D18" s="2">
        <v>0.47671365895066059</v>
      </c>
      <c r="E18" s="2">
        <v>0.4650058662290088</v>
      </c>
      <c r="F18" s="2">
        <v>0.53066297599316858</v>
      </c>
      <c r="G18" s="2">
        <f t="shared" si="2"/>
        <v>0.53066297599316858</v>
      </c>
      <c r="H18" s="2">
        <v>0.51217029911492751</v>
      </c>
      <c r="I18" s="3"/>
      <c r="J18" s="3"/>
      <c r="K18" s="4"/>
      <c r="L18" s="3">
        <f t="shared" si="1"/>
        <v>0.5591312596865845</v>
      </c>
      <c r="M18" s="3">
        <f t="shared" si="1"/>
        <v>0.52328634104933935</v>
      </c>
      <c r="N18" s="3">
        <f t="shared" si="1"/>
        <v>0.53499413377099114</v>
      </c>
      <c r="O18" s="3">
        <f t="shared" si="1"/>
        <v>0.46933702400683142</v>
      </c>
      <c r="P18" s="3">
        <f t="shared" si="1"/>
        <v>0.46933702400683142</v>
      </c>
      <c r="Q18" s="3">
        <f t="shared" si="1"/>
        <v>0.48782970088507249</v>
      </c>
      <c r="R18" s="4"/>
      <c r="S18" s="70"/>
      <c r="T18" s="70"/>
      <c r="U18" s="70"/>
      <c r="V18" s="70"/>
      <c r="W18" s="70"/>
      <c r="X18" s="70"/>
      <c r="Y18" s="70"/>
      <c r="Z18" s="70"/>
    </row>
    <row r="19" spans="1:26" x14ac:dyDescent="0.6">
      <c r="A19" s="62"/>
      <c r="B19" s="69" t="s">
        <v>24</v>
      </c>
      <c r="C19" s="2">
        <v>0.42099046266478146</v>
      </c>
      <c r="D19" s="2">
        <v>0.46834259565794251</v>
      </c>
      <c r="E19" s="2">
        <v>0.45277622460483957</v>
      </c>
      <c r="F19" s="2">
        <v>0.52590753130353474</v>
      </c>
      <c r="G19" s="2">
        <f t="shared" si="2"/>
        <v>0.52590753130353474</v>
      </c>
      <c r="H19" s="2">
        <v>0.4959301055984594</v>
      </c>
      <c r="I19" s="3"/>
      <c r="J19" s="3"/>
      <c r="K19" s="4"/>
      <c r="L19" s="3">
        <f t="shared" si="1"/>
        <v>0.57900953733521854</v>
      </c>
      <c r="M19" s="3">
        <f t="shared" si="1"/>
        <v>0.53165740434205744</v>
      </c>
      <c r="N19" s="3">
        <f t="shared" si="1"/>
        <v>0.54722377539516043</v>
      </c>
      <c r="O19" s="3">
        <f t="shared" si="1"/>
        <v>0.47409246869646526</v>
      </c>
      <c r="P19" s="3">
        <f t="shared" si="1"/>
        <v>0.47409246869646526</v>
      </c>
      <c r="Q19" s="3">
        <f t="shared" si="1"/>
        <v>0.5040698944015406</v>
      </c>
      <c r="R19" s="4"/>
      <c r="S19" s="70"/>
      <c r="T19" s="70"/>
      <c r="U19" s="70"/>
      <c r="V19" s="70"/>
      <c r="W19" s="70"/>
      <c r="X19" s="70"/>
      <c r="Y19" s="70"/>
      <c r="Z19" s="70"/>
    </row>
    <row r="20" spans="1:26" x14ac:dyDescent="0.6">
      <c r="A20" s="62"/>
      <c r="B20" s="69"/>
      <c r="C20" s="4"/>
      <c r="D20" s="4"/>
      <c r="E20" s="4"/>
      <c r="F20" s="6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6" x14ac:dyDescent="0.6">
      <c r="A21" s="62"/>
      <c r="B21" s="69"/>
      <c r="C21" s="4"/>
      <c r="D21" s="4"/>
      <c r="E21" s="4"/>
      <c r="F21" s="6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6" x14ac:dyDescent="0.6">
      <c r="A22" s="57" t="s">
        <v>25</v>
      </c>
      <c r="B22" s="61" t="s">
        <v>26</v>
      </c>
      <c r="C22" s="4"/>
      <c r="D22" s="4"/>
      <c r="E22" s="7" t="s">
        <v>27</v>
      </c>
      <c r="F22" s="6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6" ht="39" x14ac:dyDescent="0.6">
      <c r="A23" s="62"/>
      <c r="C23" s="63" t="s">
        <v>28</v>
      </c>
      <c r="D23" s="63"/>
      <c r="E23" s="63" t="s">
        <v>28</v>
      </c>
      <c r="F23" s="63" t="s">
        <v>28</v>
      </c>
      <c r="G23" s="63" t="s">
        <v>28</v>
      </c>
      <c r="H23" s="63" t="s">
        <v>28</v>
      </c>
      <c r="I23" s="63"/>
      <c r="J23" s="63"/>
      <c r="K23" s="60"/>
      <c r="L23" s="63" t="s">
        <v>28</v>
      </c>
      <c r="M23" s="71" t="str">
        <f>M1-2&amp;" Forecasted Billed Sales"</f>
        <v>2022 Forecasted Billed Sales</v>
      </c>
      <c r="N23" s="63" t="s">
        <v>28</v>
      </c>
      <c r="O23" s="63" t="s">
        <v>28</v>
      </c>
      <c r="P23" s="63" t="s">
        <v>28</v>
      </c>
      <c r="Q23" s="63" t="s">
        <v>28</v>
      </c>
      <c r="R23" s="71"/>
    </row>
    <row r="24" spans="1:26" x14ac:dyDescent="0.6">
      <c r="A24" s="62"/>
      <c r="B24" s="65" t="s">
        <v>29</v>
      </c>
      <c r="C24" s="66" t="str">
        <f>+C6</f>
        <v>SC1</v>
      </c>
      <c r="D24" s="66" t="str">
        <f t="shared" ref="D24:H24" si="3">+D6</f>
        <v>SC3</v>
      </c>
      <c r="E24" s="66" t="str">
        <f t="shared" si="3"/>
        <v>SC2 ND</v>
      </c>
      <c r="F24" s="66" t="str">
        <f t="shared" si="3"/>
        <v>SC4</v>
      </c>
      <c r="G24" s="66" t="str">
        <f t="shared" si="3"/>
        <v>SC6</v>
      </c>
      <c r="H24" s="66" t="str">
        <f t="shared" si="3"/>
        <v>SC2 Dem</v>
      </c>
      <c r="I24" s="66" t="s">
        <v>30</v>
      </c>
      <c r="J24" s="67"/>
      <c r="K24" s="68"/>
      <c r="L24" s="67" t="str">
        <f t="shared" ref="L24:Q24" si="4">+C6</f>
        <v>SC1</v>
      </c>
      <c r="M24" s="67" t="str">
        <f t="shared" si="4"/>
        <v>SC3</v>
      </c>
      <c r="N24" s="67" t="str">
        <f t="shared" si="4"/>
        <v>SC2 ND</v>
      </c>
      <c r="O24" s="67" t="str">
        <f t="shared" si="4"/>
        <v>SC4</v>
      </c>
      <c r="P24" s="67" t="str">
        <f t="shared" si="4"/>
        <v>SC6</v>
      </c>
      <c r="Q24" s="67" t="str">
        <f t="shared" si="4"/>
        <v>SC2 Dem</v>
      </c>
      <c r="R24" s="67" t="s">
        <v>30</v>
      </c>
    </row>
    <row r="25" spans="1:26" x14ac:dyDescent="0.6">
      <c r="A25" s="62"/>
    </row>
    <row r="26" spans="1:26" x14ac:dyDescent="0.6">
      <c r="A26" s="62"/>
      <c r="B26" s="69" t="s">
        <v>13</v>
      </c>
      <c r="C26" s="8" t="s">
        <v>31</v>
      </c>
      <c r="D26" s="9">
        <v>0.32595656670113754</v>
      </c>
      <c r="E26" s="8" t="s">
        <v>31</v>
      </c>
      <c r="F26" s="8" t="s">
        <v>31</v>
      </c>
      <c r="G26" s="8" t="s">
        <v>31</v>
      </c>
      <c r="H26" s="8" t="s">
        <v>31</v>
      </c>
      <c r="I26" s="9">
        <v>0.23233717476007615</v>
      </c>
      <c r="J26" s="3"/>
      <c r="K26" s="4"/>
      <c r="L26" s="4"/>
      <c r="M26" s="3">
        <f t="shared" ref="M26:M37" si="5">1-D26</f>
        <v>0.67404343329886252</v>
      </c>
      <c r="N26" s="4"/>
      <c r="O26" s="4"/>
      <c r="P26" s="4"/>
      <c r="Q26" s="4"/>
      <c r="R26" s="3">
        <f>1-I26</f>
        <v>0.7676628252399238</v>
      </c>
    </row>
    <row r="27" spans="1:26" x14ac:dyDescent="0.6">
      <c r="A27" s="62"/>
      <c r="B27" s="69" t="s">
        <v>14</v>
      </c>
      <c r="C27" s="8" t="s">
        <v>31</v>
      </c>
      <c r="D27" s="9">
        <v>0.35905680600214362</v>
      </c>
      <c r="E27" s="8" t="s">
        <v>31</v>
      </c>
      <c r="F27" s="8" t="s">
        <v>31</v>
      </c>
      <c r="G27" s="8" t="s">
        <v>31</v>
      </c>
      <c r="H27" s="8" t="s">
        <v>31</v>
      </c>
      <c r="I27" s="9">
        <v>0.24400519211966873</v>
      </c>
      <c r="J27" s="3"/>
      <c r="K27" s="4"/>
      <c r="L27" s="4"/>
      <c r="M27" s="3">
        <f t="shared" si="5"/>
        <v>0.64094319399785638</v>
      </c>
      <c r="N27" s="4"/>
      <c r="O27" s="4"/>
      <c r="P27" s="4"/>
      <c r="Q27" s="4"/>
      <c r="R27" s="3">
        <f t="shared" ref="R27:R37" si="6">1-I27</f>
        <v>0.75599480788033124</v>
      </c>
    </row>
    <row r="28" spans="1:26" x14ac:dyDescent="0.6">
      <c r="A28" s="62"/>
      <c r="B28" s="69" t="s">
        <v>15</v>
      </c>
      <c r="C28" s="8" t="s">
        <v>31</v>
      </c>
      <c r="D28" s="9">
        <v>0.33603912305798594</v>
      </c>
      <c r="E28" s="8" t="s">
        <v>31</v>
      </c>
      <c r="F28" s="8" t="s">
        <v>31</v>
      </c>
      <c r="G28" s="8" t="s">
        <v>31</v>
      </c>
      <c r="H28" s="8" t="s">
        <v>31</v>
      </c>
      <c r="I28" s="9">
        <v>0.23361763465989074</v>
      </c>
      <c r="J28" s="3"/>
      <c r="K28" s="4"/>
      <c r="L28" s="4"/>
      <c r="M28" s="3">
        <f t="shared" si="5"/>
        <v>0.663960876942014</v>
      </c>
      <c r="N28" s="4"/>
      <c r="O28" s="4"/>
      <c r="P28" s="4"/>
      <c r="Q28" s="4"/>
      <c r="R28" s="3">
        <f t="shared" si="6"/>
        <v>0.76638236534010928</v>
      </c>
    </row>
    <row r="29" spans="1:26" x14ac:dyDescent="0.6">
      <c r="A29" s="62"/>
      <c r="B29" s="69" t="s">
        <v>16</v>
      </c>
      <c r="C29" s="8" t="s">
        <v>31</v>
      </c>
      <c r="D29" s="9">
        <v>0.34774089442139233</v>
      </c>
      <c r="E29" s="8" t="s">
        <v>31</v>
      </c>
      <c r="F29" s="8" t="s">
        <v>31</v>
      </c>
      <c r="G29" s="8" t="s">
        <v>31</v>
      </c>
      <c r="H29" s="8" t="s">
        <v>31</v>
      </c>
      <c r="I29" s="9">
        <v>0.22673527607328028</v>
      </c>
      <c r="J29" s="3"/>
      <c r="K29" s="4"/>
      <c r="L29" s="4"/>
      <c r="M29" s="3">
        <f t="shared" si="5"/>
        <v>0.65225910557860767</v>
      </c>
      <c r="N29" s="4"/>
      <c r="O29" s="4"/>
      <c r="P29" s="4"/>
      <c r="Q29" s="4"/>
      <c r="R29" s="3">
        <f t="shared" si="6"/>
        <v>0.77326472392671974</v>
      </c>
    </row>
    <row r="30" spans="1:26" x14ac:dyDescent="0.6">
      <c r="A30" s="62"/>
      <c r="B30" s="69" t="s">
        <v>17</v>
      </c>
      <c r="C30" s="8" t="s">
        <v>31</v>
      </c>
      <c r="D30" s="9">
        <v>0.35975147030923921</v>
      </c>
      <c r="E30" s="8" t="s">
        <v>31</v>
      </c>
      <c r="F30" s="8" t="s">
        <v>31</v>
      </c>
      <c r="G30" s="8" t="s">
        <v>31</v>
      </c>
      <c r="H30" s="8" t="s">
        <v>31</v>
      </c>
      <c r="I30" s="9">
        <v>0.26512836359132674</v>
      </c>
      <c r="J30" s="3"/>
      <c r="K30" s="4"/>
      <c r="L30" s="4"/>
      <c r="M30" s="3">
        <f t="shared" si="5"/>
        <v>0.64024852969076074</v>
      </c>
      <c r="N30" s="4"/>
      <c r="O30" s="4"/>
      <c r="P30" s="4"/>
      <c r="Q30" s="4"/>
      <c r="R30" s="3">
        <f t="shared" si="6"/>
        <v>0.73487163640867326</v>
      </c>
    </row>
    <row r="31" spans="1:26" x14ac:dyDescent="0.6">
      <c r="A31" s="62"/>
      <c r="B31" s="69" t="s">
        <v>18</v>
      </c>
      <c r="C31" s="8" t="s">
        <v>31</v>
      </c>
      <c r="D31" s="9">
        <v>0.39489624951669028</v>
      </c>
      <c r="E31" s="8" t="s">
        <v>31</v>
      </c>
      <c r="F31" s="8" t="s">
        <v>31</v>
      </c>
      <c r="G31" s="8" t="s">
        <v>31</v>
      </c>
      <c r="H31" s="8" t="s">
        <v>31</v>
      </c>
      <c r="I31" s="9">
        <v>0.3046792367494443</v>
      </c>
      <c r="J31" s="3"/>
      <c r="K31" s="4"/>
      <c r="L31" s="4"/>
      <c r="M31" s="3">
        <f t="shared" si="5"/>
        <v>0.60510375048330967</v>
      </c>
      <c r="N31" s="4"/>
      <c r="O31" s="4"/>
      <c r="P31" s="4"/>
      <c r="Q31" s="4"/>
      <c r="R31" s="3">
        <f t="shared" si="6"/>
        <v>0.6953207632505557</v>
      </c>
    </row>
    <row r="32" spans="1:26" x14ac:dyDescent="0.6">
      <c r="A32" s="62"/>
      <c r="B32" s="69" t="s">
        <v>19</v>
      </c>
      <c r="C32" s="8" t="s">
        <v>31</v>
      </c>
      <c r="D32" s="9">
        <v>0.4169343227378447</v>
      </c>
      <c r="E32" s="8" t="s">
        <v>31</v>
      </c>
      <c r="F32" s="8" t="s">
        <v>31</v>
      </c>
      <c r="G32" s="8" t="s">
        <v>31</v>
      </c>
      <c r="H32" s="8" t="s">
        <v>31</v>
      </c>
      <c r="I32" s="9">
        <v>0.31394108115367292</v>
      </c>
      <c r="J32" s="3"/>
      <c r="K32" s="4"/>
      <c r="L32" s="4"/>
      <c r="M32" s="3">
        <f t="shared" si="5"/>
        <v>0.5830656772621553</v>
      </c>
      <c r="N32" s="4"/>
      <c r="O32" s="4"/>
      <c r="P32" s="4"/>
      <c r="Q32" s="4"/>
      <c r="R32" s="3">
        <f t="shared" si="6"/>
        <v>0.68605891884632708</v>
      </c>
    </row>
    <row r="33" spans="1:19" x14ac:dyDescent="0.6">
      <c r="A33" s="62"/>
      <c r="B33" s="69" t="s">
        <v>20</v>
      </c>
      <c r="C33" s="8" t="s">
        <v>31</v>
      </c>
      <c r="D33" s="9">
        <v>0.42892105024624588</v>
      </c>
      <c r="E33" s="8" t="s">
        <v>31</v>
      </c>
      <c r="F33" s="8" t="s">
        <v>31</v>
      </c>
      <c r="G33" s="8" t="s">
        <v>31</v>
      </c>
      <c r="H33" s="8" t="s">
        <v>31</v>
      </c>
      <c r="I33" s="9">
        <v>0.31835902075449962</v>
      </c>
      <c r="J33" s="3"/>
      <c r="K33" s="4"/>
      <c r="L33" s="4"/>
      <c r="M33" s="3">
        <f t="shared" si="5"/>
        <v>0.57107894975375406</v>
      </c>
      <c r="N33" s="4"/>
      <c r="O33" s="4"/>
      <c r="P33" s="4"/>
      <c r="Q33" s="4"/>
      <c r="R33" s="3">
        <f t="shared" si="6"/>
        <v>0.68164097924550038</v>
      </c>
    </row>
    <row r="34" spans="1:19" x14ac:dyDescent="0.6">
      <c r="A34" s="62"/>
      <c r="B34" s="69" t="s">
        <v>21</v>
      </c>
      <c r="C34" s="8" t="s">
        <v>31</v>
      </c>
      <c r="D34" s="9">
        <v>0.41815557337610265</v>
      </c>
      <c r="E34" s="8" t="s">
        <v>31</v>
      </c>
      <c r="F34" s="8" t="s">
        <v>31</v>
      </c>
      <c r="G34" s="8" t="s">
        <v>31</v>
      </c>
      <c r="H34" s="8" t="s">
        <v>31</v>
      </c>
      <c r="I34" s="9">
        <v>0.29385621903041503</v>
      </c>
      <c r="J34" s="3"/>
      <c r="K34" s="4"/>
      <c r="L34" s="4"/>
      <c r="M34" s="3">
        <f t="shared" si="5"/>
        <v>0.58184442662389735</v>
      </c>
      <c r="N34" s="4"/>
      <c r="O34" s="4"/>
      <c r="P34" s="4"/>
      <c r="Q34" s="4"/>
      <c r="R34" s="3">
        <f t="shared" si="6"/>
        <v>0.70614378096958497</v>
      </c>
    </row>
    <row r="35" spans="1:19" x14ac:dyDescent="0.6">
      <c r="A35" s="62"/>
      <c r="B35" s="69" t="s">
        <v>22</v>
      </c>
      <c r="C35" s="8" t="s">
        <v>31</v>
      </c>
      <c r="D35" s="9">
        <v>0.39968445963712856</v>
      </c>
      <c r="E35" s="8" t="s">
        <v>31</v>
      </c>
      <c r="F35" s="8" t="s">
        <v>31</v>
      </c>
      <c r="G35" s="8" t="s">
        <v>31</v>
      </c>
      <c r="H35" s="8" t="s">
        <v>31</v>
      </c>
      <c r="I35" s="9">
        <v>0.24085108196240684</v>
      </c>
      <c r="J35" s="3"/>
      <c r="K35" s="4"/>
      <c r="L35" s="4"/>
      <c r="M35" s="3">
        <f t="shared" si="5"/>
        <v>0.60031554036287149</v>
      </c>
      <c r="N35" s="4"/>
      <c r="O35" s="4"/>
      <c r="P35" s="4"/>
      <c r="Q35" s="4"/>
      <c r="R35" s="3">
        <f t="shared" si="6"/>
        <v>0.75914891803759321</v>
      </c>
    </row>
    <row r="36" spans="1:19" x14ac:dyDescent="0.6">
      <c r="A36" s="62"/>
      <c r="B36" s="69" t="s">
        <v>23</v>
      </c>
      <c r="C36" s="8" t="s">
        <v>31</v>
      </c>
      <c r="D36" s="9">
        <v>0.37566715186802524</v>
      </c>
      <c r="E36" s="8" t="s">
        <v>31</v>
      </c>
      <c r="F36" s="8" t="s">
        <v>31</v>
      </c>
      <c r="G36" s="8" t="s">
        <v>31</v>
      </c>
      <c r="H36" s="8" t="s">
        <v>31</v>
      </c>
      <c r="I36" s="9">
        <v>0.2595146172472958</v>
      </c>
      <c r="J36" s="3"/>
      <c r="K36" s="4"/>
      <c r="L36" s="4"/>
      <c r="M36" s="3">
        <f t="shared" si="5"/>
        <v>0.62433284813197476</v>
      </c>
      <c r="N36" s="4"/>
      <c r="O36" s="4"/>
      <c r="P36" s="4"/>
      <c r="Q36" s="4"/>
      <c r="R36" s="3">
        <f t="shared" si="6"/>
        <v>0.74048538275270426</v>
      </c>
    </row>
    <row r="37" spans="1:19" x14ac:dyDescent="0.6">
      <c r="A37" s="62"/>
      <c r="B37" s="69" t="s">
        <v>24</v>
      </c>
      <c r="C37" s="8" t="s">
        <v>31</v>
      </c>
      <c r="D37" s="9">
        <v>0.35755115297174406</v>
      </c>
      <c r="E37" s="8" t="s">
        <v>31</v>
      </c>
      <c r="F37" s="8" t="s">
        <v>31</v>
      </c>
      <c r="G37" s="8" t="s">
        <v>31</v>
      </c>
      <c r="H37" s="8" t="s">
        <v>31</v>
      </c>
      <c r="I37" s="9">
        <v>0.24645308496691076</v>
      </c>
      <c r="J37" s="3"/>
      <c r="K37" s="4"/>
      <c r="L37" s="4"/>
      <c r="M37" s="3">
        <f t="shared" si="5"/>
        <v>0.64244884702825589</v>
      </c>
      <c r="N37" s="4"/>
      <c r="O37" s="4"/>
      <c r="P37" s="4"/>
      <c r="Q37" s="4"/>
      <c r="R37" s="3">
        <f t="shared" si="6"/>
        <v>0.75354691503308924</v>
      </c>
    </row>
    <row r="38" spans="1:19" x14ac:dyDescent="0.6">
      <c r="A38" s="62"/>
      <c r="B38" s="69"/>
      <c r="C38" s="4"/>
      <c r="D38" s="4"/>
      <c r="E38" s="4"/>
      <c r="F38" s="6"/>
      <c r="G38" s="6"/>
      <c r="H38" s="4"/>
      <c r="I38" s="4"/>
      <c r="J38" s="4"/>
      <c r="K38" s="4"/>
      <c r="L38" s="4"/>
      <c r="M38" s="4"/>
      <c r="N38" s="4"/>
      <c r="O38" s="4"/>
      <c r="P38" s="4"/>
      <c r="R38" s="4"/>
      <c r="S38" s="4"/>
    </row>
    <row r="39" spans="1:19" x14ac:dyDescent="0.6">
      <c r="A39" s="62"/>
      <c r="B39" s="69"/>
      <c r="C39" s="4"/>
      <c r="D39" s="4"/>
      <c r="E39" s="4"/>
      <c r="F39" s="6"/>
      <c r="G39" s="6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x14ac:dyDescent="0.6">
      <c r="A40" s="57" t="s">
        <v>32</v>
      </c>
      <c r="B40" s="72" t="s">
        <v>33</v>
      </c>
      <c r="L40" s="73" t="s">
        <v>34</v>
      </c>
    </row>
    <row r="41" spans="1:19" x14ac:dyDescent="0.6">
      <c r="A41" s="62"/>
      <c r="B41" s="74" t="str">
        <f>"Calendar month billed sales forecasted for " &amp;M1</f>
        <v>Calendar month billed sales forecasted for 2024</v>
      </c>
    </row>
    <row r="42" spans="1:19" x14ac:dyDescent="0.6">
      <c r="A42" s="62"/>
      <c r="B42" s="60" t="s">
        <v>35</v>
      </c>
      <c r="C42" s="75" t="str">
        <f>+C6</f>
        <v>SC1</v>
      </c>
      <c r="D42" s="75" t="str">
        <f t="shared" ref="D42:H42" si="7">+D6</f>
        <v>SC3</v>
      </c>
      <c r="E42" s="75" t="str">
        <f t="shared" si="7"/>
        <v>SC2 ND</v>
      </c>
      <c r="F42" s="75" t="str">
        <f t="shared" si="7"/>
        <v>SC4</v>
      </c>
      <c r="G42" s="75" t="str">
        <f t="shared" si="7"/>
        <v>SC6</v>
      </c>
      <c r="H42" s="75" t="str">
        <f t="shared" si="7"/>
        <v>SC2 Dem</v>
      </c>
      <c r="I42" s="75" t="s">
        <v>36</v>
      </c>
      <c r="J42" s="67"/>
      <c r="K42" s="67"/>
      <c r="L42" s="67" t="str">
        <f t="shared" ref="L42:Q42" si="8">+C6</f>
        <v>SC1</v>
      </c>
      <c r="M42" s="67" t="str">
        <f t="shared" si="8"/>
        <v>SC3</v>
      </c>
      <c r="N42" s="67" t="str">
        <f t="shared" si="8"/>
        <v>SC2 ND</v>
      </c>
      <c r="O42" s="67" t="str">
        <f t="shared" si="8"/>
        <v>SC4</v>
      </c>
      <c r="P42" s="67" t="str">
        <f t="shared" si="8"/>
        <v>SC6</v>
      </c>
      <c r="Q42" s="67" t="str">
        <f t="shared" si="8"/>
        <v>SC2 Dem</v>
      </c>
      <c r="R42" s="67" t="s">
        <v>30</v>
      </c>
    </row>
    <row r="43" spans="1:19" x14ac:dyDescent="0.6">
      <c r="A43" s="62"/>
    </row>
    <row r="44" spans="1:19" x14ac:dyDescent="0.6">
      <c r="A44" s="62"/>
      <c r="B44" s="69" t="s">
        <v>13</v>
      </c>
      <c r="C44" s="76">
        <v>57248.5</v>
      </c>
      <c r="D44" s="76">
        <v>33</v>
      </c>
      <c r="E44" s="76">
        <v>1609</v>
      </c>
      <c r="F44" s="76">
        <v>670.5</v>
      </c>
      <c r="G44" s="76">
        <v>476</v>
      </c>
      <c r="H44" s="76">
        <v>30651.948499999999</v>
      </c>
      <c r="I44" s="76">
        <f t="shared" ref="I44:I55" si="9">SUM(C44:H44)</f>
        <v>90688.948499999999</v>
      </c>
      <c r="J44" s="76"/>
      <c r="K44" s="77" t="s">
        <v>37</v>
      </c>
      <c r="L44" s="78">
        <f t="shared" ref="L44:Q44" si="10">SUM(C44:C48,C53:C55)</f>
        <v>394237</v>
      </c>
      <c r="M44" s="76">
        <f t="shared" si="10"/>
        <v>207</v>
      </c>
      <c r="N44" s="76">
        <f t="shared" si="10"/>
        <v>11290</v>
      </c>
      <c r="O44" s="76">
        <f t="shared" si="10"/>
        <v>4569.5</v>
      </c>
      <c r="P44" s="76">
        <f t="shared" si="10"/>
        <v>3560</v>
      </c>
      <c r="Q44" s="76">
        <f t="shared" si="10"/>
        <v>216903.73999999996</v>
      </c>
      <c r="R44" s="76">
        <f>L44</f>
        <v>394237</v>
      </c>
    </row>
    <row r="45" spans="1:19" x14ac:dyDescent="0.6">
      <c r="A45" s="62"/>
      <c r="B45" s="69" t="s">
        <v>14</v>
      </c>
      <c r="C45" s="76">
        <v>51406.5</v>
      </c>
      <c r="D45" s="76">
        <v>29</v>
      </c>
      <c r="E45" s="76">
        <v>1858</v>
      </c>
      <c r="F45" s="76">
        <v>580</v>
      </c>
      <c r="G45" s="76">
        <v>423</v>
      </c>
      <c r="H45" s="76">
        <v>27057.8285</v>
      </c>
      <c r="I45" s="76">
        <f t="shared" si="9"/>
        <v>81354.328500000003</v>
      </c>
      <c r="J45" s="76"/>
      <c r="K45" s="77" t="s">
        <v>38</v>
      </c>
      <c r="L45" s="78"/>
      <c r="M45" s="76">
        <f>SUMPRODUCT(D26:D30,D44:D48)+SUMPRODUCT(D35:D37,D53:D55)</f>
        <v>73.574839173497253</v>
      </c>
      <c r="R45" s="76">
        <f>SUMPRODUCT(I26:I30,C44:C48)+SUMPRODUCT(I35:I37,C53:C55)</f>
        <v>95867.175932897313</v>
      </c>
    </row>
    <row r="46" spans="1:19" x14ac:dyDescent="0.6">
      <c r="A46" s="62"/>
      <c r="B46" s="69" t="s">
        <v>15</v>
      </c>
      <c r="C46" s="76">
        <v>47197</v>
      </c>
      <c r="D46" s="76">
        <v>25</v>
      </c>
      <c r="E46" s="76">
        <v>2085</v>
      </c>
      <c r="F46" s="76">
        <v>552.5</v>
      </c>
      <c r="G46" s="76">
        <v>378.5</v>
      </c>
      <c r="H46" s="76">
        <v>25666.701499999999</v>
      </c>
      <c r="I46" s="76">
        <f t="shared" si="9"/>
        <v>75904.701499999996</v>
      </c>
      <c r="J46" s="76"/>
      <c r="K46" s="77" t="s">
        <v>39</v>
      </c>
      <c r="L46" s="78"/>
      <c r="M46" s="76">
        <f>+M44-M45</f>
        <v>133.42516082650275</v>
      </c>
      <c r="R46" s="76">
        <f>R44-R45</f>
        <v>298369.82406710269</v>
      </c>
    </row>
    <row r="47" spans="1:19" x14ac:dyDescent="0.6">
      <c r="A47" s="62"/>
      <c r="B47" s="69" t="s">
        <v>16</v>
      </c>
      <c r="C47" s="76">
        <v>43980.5</v>
      </c>
      <c r="D47" s="76">
        <v>26</v>
      </c>
      <c r="E47" s="76">
        <v>1248</v>
      </c>
      <c r="F47" s="76">
        <v>457</v>
      </c>
      <c r="G47" s="76">
        <v>391</v>
      </c>
      <c r="H47" s="76">
        <v>28356.905999999999</v>
      </c>
      <c r="I47" s="76">
        <f t="shared" si="9"/>
        <v>74459.406000000003</v>
      </c>
      <c r="J47" s="76"/>
    </row>
    <row r="48" spans="1:19" x14ac:dyDescent="0.6">
      <c r="A48" s="62"/>
      <c r="B48" s="69" t="s">
        <v>17</v>
      </c>
      <c r="C48" s="76">
        <v>44145.5</v>
      </c>
      <c r="D48" s="76">
        <v>21</v>
      </c>
      <c r="E48" s="76">
        <v>970</v>
      </c>
      <c r="F48" s="76">
        <v>414</v>
      </c>
      <c r="G48" s="76">
        <v>380</v>
      </c>
      <c r="H48" s="76">
        <v>24380.7745</v>
      </c>
      <c r="I48" s="76">
        <f t="shared" si="9"/>
        <v>70311.2745</v>
      </c>
      <c r="J48" s="76"/>
      <c r="K48" s="77" t="s">
        <v>40</v>
      </c>
      <c r="L48" s="78">
        <f>SUM(C49:C52)</f>
        <v>304518</v>
      </c>
      <c r="M48" s="76">
        <f>+SUM(D49:D52)</f>
        <v>130</v>
      </c>
      <c r="N48" s="76">
        <f>+SUM(E49:E52)</f>
        <v>4321</v>
      </c>
      <c r="O48" s="76">
        <f>+SUM(F49:F52)</f>
        <v>1756</v>
      </c>
      <c r="P48" s="76">
        <f>+SUM(G49:G52)</f>
        <v>1426.5</v>
      </c>
      <c r="Q48" s="76">
        <f>+SUM(H49:H52)</f>
        <v>121673.55799999999</v>
      </c>
      <c r="R48" s="76">
        <f>L48</f>
        <v>304518</v>
      </c>
    </row>
    <row r="49" spans="1:23" x14ac:dyDescent="0.6">
      <c r="A49" s="62"/>
      <c r="B49" s="69" t="s">
        <v>18</v>
      </c>
      <c r="C49" s="76">
        <v>59018</v>
      </c>
      <c r="D49" s="76">
        <v>28</v>
      </c>
      <c r="E49" s="76">
        <v>950</v>
      </c>
      <c r="F49" s="76">
        <v>378</v>
      </c>
      <c r="G49" s="76">
        <v>341</v>
      </c>
      <c r="H49" s="76">
        <v>26345.171999999999</v>
      </c>
      <c r="I49" s="76">
        <f t="shared" si="9"/>
        <v>87060.171999999991</v>
      </c>
      <c r="J49" s="76"/>
      <c r="K49" s="77" t="s">
        <v>38</v>
      </c>
      <c r="L49" s="78"/>
      <c r="M49" s="76">
        <f>+SUMPRODUCT(D31:D34,D49:D52)</f>
        <v>54.054998116454186</v>
      </c>
      <c r="R49" s="76">
        <f>+SUMPRODUCT(I31:I34,C49:C52)</f>
        <v>93940.42386386577</v>
      </c>
    </row>
    <row r="50" spans="1:23" x14ac:dyDescent="0.6">
      <c r="A50" s="62"/>
      <c r="B50" s="69" t="s">
        <v>19</v>
      </c>
      <c r="C50" s="76">
        <v>81819</v>
      </c>
      <c r="D50" s="76">
        <v>34</v>
      </c>
      <c r="E50" s="76">
        <v>1121</v>
      </c>
      <c r="F50" s="76">
        <v>408</v>
      </c>
      <c r="G50" s="76">
        <v>337</v>
      </c>
      <c r="H50" s="76">
        <v>30122.819</v>
      </c>
      <c r="I50" s="76">
        <f t="shared" si="9"/>
        <v>113841.819</v>
      </c>
      <c r="J50" s="76"/>
      <c r="K50" s="77" t="s">
        <v>39</v>
      </c>
      <c r="L50" s="78"/>
      <c r="M50" s="76">
        <f>+M48-M49</f>
        <v>75.945001883545814</v>
      </c>
      <c r="R50" s="76">
        <f>R48-R49</f>
        <v>210577.57613613422</v>
      </c>
    </row>
    <row r="51" spans="1:23" x14ac:dyDescent="0.6">
      <c r="A51" s="62"/>
      <c r="B51" s="69" t="s">
        <v>20</v>
      </c>
      <c r="C51" s="76">
        <v>88718</v>
      </c>
      <c r="D51" s="76">
        <v>36</v>
      </c>
      <c r="E51" s="76">
        <v>1173</v>
      </c>
      <c r="F51" s="76">
        <v>461.5</v>
      </c>
      <c r="G51" s="76">
        <v>342</v>
      </c>
      <c r="H51" s="76">
        <v>33304.167499999996</v>
      </c>
      <c r="I51" s="76">
        <f t="shared" si="9"/>
        <v>124034.6675</v>
      </c>
      <c r="J51" s="76"/>
    </row>
    <row r="52" spans="1:23" x14ac:dyDescent="0.6">
      <c r="A52" s="62"/>
      <c r="B52" s="69" t="s">
        <v>21</v>
      </c>
      <c r="C52" s="76">
        <v>74963</v>
      </c>
      <c r="D52" s="76">
        <v>32</v>
      </c>
      <c r="E52" s="76">
        <v>1077</v>
      </c>
      <c r="F52" s="76">
        <v>508.5</v>
      </c>
      <c r="G52" s="76">
        <v>406.5</v>
      </c>
      <c r="H52" s="76">
        <v>31901.3995</v>
      </c>
      <c r="I52" s="76">
        <f t="shared" si="9"/>
        <v>108888.3995</v>
      </c>
      <c r="J52" s="76"/>
      <c r="K52" s="77" t="s">
        <v>41</v>
      </c>
      <c r="L52" s="78">
        <f>ROUND(L48*E156,0)</f>
        <v>130851</v>
      </c>
    </row>
    <row r="53" spans="1:23" x14ac:dyDescent="0.6">
      <c r="A53" s="62"/>
      <c r="B53" s="69" t="s">
        <v>22</v>
      </c>
      <c r="C53" s="76">
        <v>52252.5</v>
      </c>
      <c r="D53" s="76">
        <v>22</v>
      </c>
      <c r="E53" s="76">
        <v>1024</v>
      </c>
      <c r="F53" s="76">
        <v>585.5</v>
      </c>
      <c r="G53" s="76">
        <v>479</v>
      </c>
      <c r="H53" s="76">
        <v>28193.386999999999</v>
      </c>
      <c r="I53" s="76">
        <f t="shared" si="9"/>
        <v>82556.387000000002</v>
      </c>
      <c r="J53" s="76"/>
      <c r="K53" s="79" t="s">
        <v>42</v>
      </c>
      <c r="L53" s="78">
        <f>L48-L52</f>
        <v>173667</v>
      </c>
    </row>
    <row r="54" spans="1:23" x14ac:dyDescent="0.6">
      <c r="A54" s="62"/>
      <c r="B54" s="69" t="s">
        <v>23</v>
      </c>
      <c r="C54" s="76">
        <v>44519</v>
      </c>
      <c r="D54" s="76">
        <v>21</v>
      </c>
      <c r="E54" s="76">
        <v>991</v>
      </c>
      <c r="F54" s="76">
        <v>630.5</v>
      </c>
      <c r="G54" s="76">
        <v>519</v>
      </c>
      <c r="H54" s="76">
        <v>25207.398000000001</v>
      </c>
      <c r="I54" s="76">
        <f t="shared" si="9"/>
        <v>71887.898000000001</v>
      </c>
      <c r="J54" s="76"/>
      <c r="K54" s="79" t="s">
        <v>43</v>
      </c>
      <c r="L54" s="78"/>
    </row>
    <row r="55" spans="1:23" x14ac:dyDescent="0.6">
      <c r="A55" s="62"/>
      <c r="B55" s="69" t="s">
        <v>24</v>
      </c>
      <c r="C55" s="80">
        <v>53487.5</v>
      </c>
      <c r="D55" s="80">
        <v>30</v>
      </c>
      <c r="E55" s="80">
        <v>1505</v>
      </c>
      <c r="F55" s="80">
        <v>679.5</v>
      </c>
      <c r="G55" s="80">
        <v>513.5</v>
      </c>
      <c r="H55" s="80">
        <v>27388.796000000002</v>
      </c>
      <c r="I55" s="80">
        <f t="shared" si="9"/>
        <v>83604.296000000002</v>
      </c>
      <c r="J55" s="76"/>
      <c r="M55" s="78"/>
    </row>
    <row r="56" spans="1:23" x14ac:dyDescent="0.6">
      <c r="A56" s="62"/>
      <c r="B56" s="81" t="s">
        <v>36</v>
      </c>
      <c r="C56" s="76">
        <f>SUM(C44:C55)</f>
        <v>698755</v>
      </c>
      <c r="D56" s="76">
        <f t="shared" ref="D56:H56" si="11">SUM(D44:D55)</f>
        <v>337</v>
      </c>
      <c r="E56" s="76">
        <f t="shared" si="11"/>
        <v>15611</v>
      </c>
      <c r="F56" s="76">
        <f>SUM(F44:F55)</f>
        <v>6325.5</v>
      </c>
      <c r="G56" s="76">
        <f>SUM(G44:G55)</f>
        <v>4986.5</v>
      </c>
      <c r="H56" s="76">
        <f t="shared" si="11"/>
        <v>338577.29799999995</v>
      </c>
      <c r="I56" s="76">
        <f>SUM(I44:I55)</f>
        <v>1064592.298</v>
      </c>
      <c r="J56" s="76"/>
      <c r="M56" s="78"/>
    </row>
    <row r="57" spans="1:23" x14ac:dyDescent="0.6">
      <c r="A57" s="62"/>
      <c r="B57" s="69"/>
      <c r="N57" s="78"/>
      <c r="O57" s="73" t="s">
        <v>44</v>
      </c>
    </row>
    <row r="58" spans="1:23" x14ac:dyDescent="0.6">
      <c r="A58" s="62"/>
      <c r="O58" s="82"/>
      <c r="P58" s="83"/>
      <c r="Q58" s="83"/>
      <c r="R58" s="83"/>
      <c r="S58" s="83"/>
      <c r="T58" s="83"/>
      <c r="U58" s="83"/>
      <c r="V58" s="83"/>
      <c r="W58" s="84"/>
    </row>
    <row r="59" spans="1:23" x14ac:dyDescent="0.6">
      <c r="A59" s="57" t="s">
        <v>45</v>
      </c>
      <c r="B59" s="73" t="s">
        <v>46</v>
      </c>
      <c r="G59" s="85"/>
      <c r="H59" s="73"/>
      <c r="N59" s="78"/>
      <c r="O59" s="86"/>
      <c r="P59" s="52" t="s">
        <v>47</v>
      </c>
      <c r="W59" s="87"/>
    </row>
    <row r="60" spans="1:23" x14ac:dyDescent="0.6">
      <c r="A60" s="62"/>
      <c r="B60" s="56" t="s">
        <v>48</v>
      </c>
      <c r="N60" s="78"/>
      <c r="O60" s="88"/>
      <c r="P60" s="67"/>
      <c r="Q60" s="67"/>
      <c r="R60" s="67"/>
      <c r="S60" s="66" t="str">
        <f>D6</f>
        <v>SC3</v>
      </c>
      <c r="T60" s="66"/>
      <c r="U60" s="66"/>
      <c r="V60" s="66" t="s">
        <v>30</v>
      </c>
      <c r="W60" s="89"/>
    </row>
    <row r="61" spans="1:23" x14ac:dyDescent="0.6">
      <c r="A61" s="62"/>
      <c r="C61" s="75" t="s">
        <v>49</v>
      </c>
      <c r="D61" s="75" t="s">
        <v>50</v>
      </c>
      <c r="G61" s="67"/>
      <c r="H61" s="67"/>
      <c r="I61" s="67"/>
      <c r="N61" s="78"/>
      <c r="O61" s="90"/>
      <c r="W61" s="87"/>
    </row>
    <row r="62" spans="1:23" x14ac:dyDescent="0.6">
      <c r="A62" s="62"/>
      <c r="B62" s="69" t="s">
        <v>13</v>
      </c>
      <c r="C62" s="91">
        <f t="shared" ref="C62:D73" si="12">G428</f>
        <v>72.03</v>
      </c>
      <c r="D62" s="91">
        <f t="shared" si="12"/>
        <v>62.23</v>
      </c>
      <c r="H62" s="67"/>
      <c r="I62" s="67"/>
      <c r="O62" s="88"/>
      <c r="P62" s="76"/>
      <c r="Q62" s="77" t="s">
        <v>37</v>
      </c>
      <c r="R62" s="76"/>
      <c r="S62" s="92">
        <f>SUM(D44:D48,D53:D55)</f>
        <v>207</v>
      </c>
      <c r="T62" s="76"/>
      <c r="U62" s="92"/>
      <c r="V62" s="76">
        <f>R44</f>
        <v>394237</v>
      </c>
      <c r="W62" s="87"/>
    </row>
    <row r="63" spans="1:23" x14ac:dyDescent="0.6">
      <c r="A63" s="62"/>
      <c r="B63" s="69" t="s">
        <v>14</v>
      </c>
      <c r="C63" s="91">
        <f t="shared" si="12"/>
        <v>68.83</v>
      </c>
      <c r="D63" s="91">
        <f t="shared" si="12"/>
        <v>59.53</v>
      </c>
      <c r="H63" s="67"/>
      <c r="I63" s="67"/>
      <c r="O63" s="88"/>
      <c r="P63" s="76"/>
      <c r="Q63" s="77" t="s">
        <v>38</v>
      </c>
      <c r="S63" s="92">
        <f>SUMPRODUCT(D26:D30,D44:D48)+SUMPRODUCT(D35:D37,D53:D55)</f>
        <v>73.574839173497253</v>
      </c>
      <c r="T63" s="52">
        <f>S63/S62</f>
        <v>0.35543400566906885</v>
      </c>
      <c r="U63" s="92"/>
      <c r="V63" s="76">
        <f>R45</f>
        <v>95867.175932897313</v>
      </c>
      <c r="W63" s="87"/>
    </row>
    <row r="64" spans="1:23" x14ac:dyDescent="0.6">
      <c r="A64" s="62"/>
      <c r="B64" s="69" t="s">
        <v>15</v>
      </c>
      <c r="C64" s="91">
        <f t="shared" si="12"/>
        <v>46.84</v>
      </c>
      <c r="D64" s="91">
        <f t="shared" si="12"/>
        <v>40.590000000000003</v>
      </c>
      <c r="H64" s="67"/>
      <c r="I64" s="67"/>
      <c r="M64" s="67"/>
      <c r="N64" s="67"/>
      <c r="O64" s="88"/>
      <c r="P64" s="76"/>
      <c r="Q64" s="77" t="s">
        <v>39</v>
      </c>
      <c r="S64" s="92">
        <f>SUMPRODUCT(M26:M30,D44:D48)+SUMPRODUCT(M35:M37,D53:D55)</f>
        <v>133.42516082650275</v>
      </c>
      <c r="U64" s="92"/>
      <c r="V64" s="76">
        <f>R46</f>
        <v>298369.82406710269</v>
      </c>
      <c r="W64" s="87"/>
    </row>
    <row r="65" spans="1:23" x14ac:dyDescent="0.6">
      <c r="A65" s="62"/>
      <c r="B65" s="69" t="s">
        <v>16</v>
      </c>
      <c r="C65" s="91">
        <f t="shared" si="12"/>
        <v>41.53</v>
      </c>
      <c r="D65" s="91">
        <f t="shared" si="12"/>
        <v>34.68</v>
      </c>
      <c r="H65" s="67"/>
      <c r="I65" s="67"/>
      <c r="O65" s="90"/>
      <c r="W65" s="87"/>
    </row>
    <row r="66" spans="1:23" x14ac:dyDescent="0.6">
      <c r="A66" s="62"/>
      <c r="B66" s="69" t="s">
        <v>17</v>
      </c>
      <c r="C66" s="91">
        <f t="shared" si="12"/>
        <v>42.7</v>
      </c>
      <c r="D66" s="91">
        <f t="shared" si="12"/>
        <v>35.93</v>
      </c>
      <c r="H66" s="67"/>
      <c r="I66" s="67"/>
      <c r="N66" s="78"/>
      <c r="O66" s="88"/>
      <c r="P66" s="76"/>
      <c r="Q66" s="77" t="s">
        <v>40</v>
      </c>
      <c r="R66" s="76"/>
      <c r="S66" s="92">
        <f>+SUM(D49:D52)</f>
        <v>130</v>
      </c>
      <c r="T66" s="76"/>
      <c r="U66" s="92"/>
      <c r="V66" s="76">
        <f>R48</f>
        <v>304518</v>
      </c>
      <c r="W66" s="87"/>
    </row>
    <row r="67" spans="1:23" x14ac:dyDescent="0.6">
      <c r="A67" s="62"/>
      <c r="B67" s="69" t="s">
        <v>18</v>
      </c>
      <c r="C67" s="91">
        <f t="shared" si="12"/>
        <v>39.549999999999997</v>
      </c>
      <c r="D67" s="91">
        <f t="shared" si="12"/>
        <v>27.18</v>
      </c>
      <c r="H67" s="67"/>
      <c r="I67" s="67"/>
      <c r="N67" s="78"/>
      <c r="O67" s="88"/>
      <c r="P67" s="76"/>
      <c r="Q67" s="77" t="s">
        <v>38</v>
      </c>
      <c r="S67" s="92">
        <f>+SUMPRODUCT(D31:D34,D49:D52)</f>
        <v>54.054998116454186</v>
      </c>
      <c r="T67" s="93">
        <f>S67/S66</f>
        <v>0.41580767781887834</v>
      </c>
      <c r="U67" s="92"/>
      <c r="V67" s="76">
        <f>R49</f>
        <v>93940.42386386577</v>
      </c>
      <c r="W67" s="87"/>
    </row>
    <row r="68" spans="1:23" x14ac:dyDescent="0.6">
      <c r="A68" s="62"/>
      <c r="B68" s="69" t="s">
        <v>19</v>
      </c>
      <c r="C68" s="91">
        <f t="shared" si="12"/>
        <v>55.27</v>
      </c>
      <c r="D68" s="91">
        <f t="shared" si="12"/>
        <v>37.11</v>
      </c>
      <c r="H68" s="67"/>
      <c r="I68" s="67"/>
      <c r="N68" s="78"/>
      <c r="O68" s="88"/>
      <c r="P68" s="76"/>
      <c r="Q68" s="77" t="s">
        <v>39</v>
      </c>
      <c r="S68" s="92">
        <f>SUMPRODUCT(M31:M34,D49:D52)</f>
        <v>75.945001883545814</v>
      </c>
      <c r="U68" s="92"/>
      <c r="V68" s="76">
        <f>R50</f>
        <v>210577.57613613422</v>
      </c>
      <c r="W68" s="87"/>
    </row>
    <row r="69" spans="1:23" x14ac:dyDescent="0.6">
      <c r="A69" s="62"/>
      <c r="B69" s="69" t="s">
        <v>20</v>
      </c>
      <c r="C69" s="91">
        <f t="shared" si="12"/>
        <v>49.13</v>
      </c>
      <c r="D69" s="91">
        <f t="shared" si="12"/>
        <v>33.39</v>
      </c>
      <c r="H69" s="67"/>
      <c r="I69" s="67"/>
      <c r="O69" s="88"/>
      <c r="W69" s="87"/>
    </row>
    <row r="70" spans="1:23" x14ac:dyDescent="0.6">
      <c r="A70" s="62"/>
      <c r="B70" s="69" t="s">
        <v>21</v>
      </c>
      <c r="C70" s="91">
        <f t="shared" si="12"/>
        <v>38.92</v>
      </c>
      <c r="D70" s="91">
        <f t="shared" si="12"/>
        <v>26.35</v>
      </c>
      <c r="H70" s="67"/>
      <c r="I70" s="67"/>
      <c r="N70" s="78"/>
      <c r="O70" s="86"/>
      <c r="P70" s="52" t="s">
        <v>51</v>
      </c>
      <c r="W70" s="87"/>
    </row>
    <row r="71" spans="1:23" x14ac:dyDescent="0.6">
      <c r="A71" s="62"/>
      <c r="B71" s="69" t="s">
        <v>22</v>
      </c>
      <c r="C71" s="91">
        <f t="shared" si="12"/>
        <v>36.36</v>
      </c>
      <c r="D71" s="91">
        <f t="shared" si="12"/>
        <v>30.66</v>
      </c>
      <c r="H71" s="67"/>
      <c r="I71" s="67"/>
      <c r="N71" s="78"/>
      <c r="O71" s="88"/>
      <c r="P71" s="67"/>
      <c r="Q71" s="67"/>
      <c r="R71" s="67"/>
      <c r="S71" s="67" t="str">
        <f>S60</f>
        <v>SC3</v>
      </c>
      <c r="T71" s="67"/>
      <c r="U71" s="67"/>
      <c r="V71" s="67"/>
      <c r="W71" s="87"/>
    </row>
    <row r="72" spans="1:23" x14ac:dyDescent="0.6">
      <c r="A72" s="62"/>
      <c r="B72" s="69" t="s">
        <v>23</v>
      </c>
      <c r="C72" s="91">
        <f t="shared" si="12"/>
        <v>39.76</v>
      </c>
      <c r="D72" s="91">
        <f t="shared" si="12"/>
        <v>33.56</v>
      </c>
      <c r="H72" s="67"/>
      <c r="I72" s="67"/>
      <c r="N72" s="78"/>
      <c r="O72" s="90"/>
      <c r="W72" s="87"/>
    </row>
    <row r="73" spans="1:23" x14ac:dyDescent="0.6">
      <c r="A73" s="62"/>
      <c r="B73" s="69" t="s">
        <v>24</v>
      </c>
      <c r="C73" s="91">
        <f t="shared" si="12"/>
        <v>52.71</v>
      </c>
      <c r="D73" s="91">
        <f t="shared" si="12"/>
        <v>45.06</v>
      </c>
      <c r="H73" s="67"/>
      <c r="I73" s="67"/>
      <c r="O73" s="88"/>
      <c r="P73" s="76"/>
      <c r="Q73" s="77" t="s">
        <v>37</v>
      </c>
      <c r="R73" s="76"/>
      <c r="S73" s="92">
        <f>SUM(D44:D48,D53:D55)</f>
        <v>207</v>
      </c>
      <c r="T73" s="76"/>
      <c r="U73" s="92"/>
      <c r="V73" s="76">
        <f>V62</f>
        <v>394237</v>
      </c>
      <c r="W73" s="87"/>
    </row>
    <row r="74" spans="1:23" x14ac:dyDescent="0.6">
      <c r="A74" s="62"/>
      <c r="B74" s="69"/>
      <c r="C74" s="91"/>
      <c r="D74" s="91"/>
      <c r="G74" s="6"/>
      <c r="M74" s="67"/>
      <c r="N74" s="67"/>
      <c r="O74" s="88"/>
      <c r="P74" s="76"/>
      <c r="Q74" s="77" t="s">
        <v>38</v>
      </c>
      <c r="S74" s="92">
        <f>SUMPRODUCT(D8:D12,D44:D48)+SUMPRODUCT(D17:D19,D53:D55)</f>
        <v>99.220039947011131</v>
      </c>
      <c r="T74" s="52">
        <f>S74/S73</f>
        <v>0.47932386447831465</v>
      </c>
      <c r="U74" s="92"/>
      <c r="V74" s="76">
        <f>SUMPRODUCT(C8:C12,C44:C48)+SUMPRODUCT(C17:C19,C53:C55)</f>
        <v>171138.49393479046</v>
      </c>
      <c r="W74" s="87"/>
    </row>
    <row r="75" spans="1:23" x14ac:dyDescent="0.6">
      <c r="A75" s="62"/>
      <c r="B75" s="69"/>
      <c r="C75" s="91"/>
      <c r="D75" s="91"/>
      <c r="I75" s="6"/>
      <c r="O75" s="88"/>
      <c r="P75" s="76"/>
      <c r="Q75" s="77" t="s">
        <v>39</v>
      </c>
      <c r="S75" s="92">
        <f>SUMPRODUCT(M8:M12,D44:D48)+SUMPRODUCT(M17:M19,D53:D55)</f>
        <v>107.77996005298887</v>
      </c>
      <c r="U75" s="92"/>
      <c r="V75" s="76">
        <f>V73-V74</f>
        <v>223098.50606520954</v>
      </c>
      <c r="W75" s="87"/>
    </row>
    <row r="76" spans="1:23" x14ac:dyDescent="0.6">
      <c r="A76" s="94" t="s">
        <v>52</v>
      </c>
      <c r="B76" s="72" t="s">
        <v>53</v>
      </c>
      <c r="C76" s="75" t="str">
        <f t="shared" ref="C76:H76" si="13">+C6</f>
        <v>SC1</v>
      </c>
      <c r="D76" s="75" t="str">
        <f t="shared" si="13"/>
        <v>SC3</v>
      </c>
      <c r="E76" s="75" t="str">
        <f t="shared" si="13"/>
        <v>SC2 ND</v>
      </c>
      <c r="F76" s="75" t="str">
        <f t="shared" si="13"/>
        <v>SC4</v>
      </c>
      <c r="G76" s="75" t="str">
        <f t="shared" si="13"/>
        <v>SC6</v>
      </c>
      <c r="H76" s="75" t="str">
        <f t="shared" si="13"/>
        <v>SC2 Dem</v>
      </c>
      <c r="J76" s="67"/>
      <c r="N76" s="78"/>
      <c r="O76" s="90"/>
      <c r="W76" s="87"/>
    </row>
    <row r="77" spans="1:23" x14ac:dyDescent="0.6">
      <c r="A77" s="62"/>
      <c r="C77" s="95"/>
      <c r="D77" s="95"/>
      <c r="E77" s="95"/>
      <c r="N77" s="78"/>
      <c r="O77" s="88"/>
      <c r="P77" s="67"/>
      <c r="Q77" s="77" t="s">
        <v>40</v>
      </c>
      <c r="R77" s="67"/>
      <c r="S77" s="92">
        <f>+SUM(D49:D52)</f>
        <v>130</v>
      </c>
      <c r="T77" s="67"/>
      <c r="U77" s="92"/>
      <c r="V77" s="96">
        <f>V66</f>
        <v>304518</v>
      </c>
      <c r="W77" s="87"/>
    </row>
    <row r="78" spans="1:23" x14ac:dyDescent="0.6">
      <c r="A78" s="62"/>
      <c r="B78" s="52" t="s">
        <v>54</v>
      </c>
      <c r="C78" s="93">
        <v>1.0866239975480974</v>
      </c>
      <c r="D78" s="93">
        <v>1.0866239975480974</v>
      </c>
      <c r="E78" s="93">
        <v>1.0866239975480974</v>
      </c>
      <c r="F78" s="93">
        <v>1.0828404807999878</v>
      </c>
      <c r="G78" s="93">
        <v>1.0828404807999878</v>
      </c>
      <c r="H78" s="93">
        <v>1.0866239975480974</v>
      </c>
      <c r="I78" s="93"/>
      <c r="J78" s="97"/>
      <c r="N78" s="78"/>
      <c r="O78" s="88"/>
      <c r="P78" s="76"/>
      <c r="Q78" s="77" t="s">
        <v>38</v>
      </c>
      <c r="S78" s="92">
        <f>+SUMPRODUCT(D13:D16,D49:D52)</f>
        <v>68.063785282283959</v>
      </c>
      <c r="T78" s="52">
        <f>S78/S77</f>
        <v>0.52356757909449203</v>
      </c>
      <c r="U78" s="92"/>
      <c r="V78" s="96">
        <f>+SUMPRODUCT(C12:C15,C49:C52)</f>
        <v>134621.77412168129</v>
      </c>
      <c r="W78" s="87"/>
    </row>
    <row r="79" spans="1:23" x14ac:dyDescent="0.6">
      <c r="A79" s="62"/>
      <c r="I79" s="93"/>
      <c r="J79" s="93"/>
      <c r="O79" s="88"/>
      <c r="P79" s="76"/>
      <c r="Q79" s="77" t="s">
        <v>39</v>
      </c>
      <c r="S79" s="92">
        <f>SUMPRODUCT(M13:M16,D49:D52)</f>
        <v>61.936214717716041</v>
      </c>
      <c r="U79" s="92"/>
      <c r="V79" s="76">
        <f>V77-V78</f>
        <v>169896.22587831871</v>
      </c>
      <c r="W79" s="87"/>
    </row>
    <row r="80" spans="1:23" x14ac:dyDescent="0.6">
      <c r="A80" s="62"/>
      <c r="B80" s="52" t="s">
        <v>55</v>
      </c>
      <c r="C80" s="93"/>
      <c r="I80" s="93"/>
      <c r="J80" s="93"/>
      <c r="O80" s="88"/>
      <c r="P80" s="76"/>
      <c r="Q80" s="77"/>
      <c r="S80" s="92"/>
      <c r="U80" s="92"/>
      <c r="W80" s="87"/>
    </row>
    <row r="81" spans="1:23" x14ac:dyDescent="0.6">
      <c r="A81" s="62"/>
      <c r="B81" s="52" t="s">
        <v>56</v>
      </c>
      <c r="C81" s="93">
        <v>1.0764622899784873</v>
      </c>
      <c r="D81" s="93">
        <v>1.0764622899784873</v>
      </c>
      <c r="E81" s="93">
        <v>1.0764622899784873</v>
      </c>
      <c r="F81" s="93">
        <v>1.0727141552860526</v>
      </c>
      <c r="G81" s="93">
        <v>1.0660255083227215</v>
      </c>
      <c r="H81" s="93">
        <v>1.0764622899784873</v>
      </c>
      <c r="I81" s="93"/>
      <c r="J81" s="93"/>
      <c r="O81" s="88"/>
      <c r="P81" s="76"/>
      <c r="Q81" s="77"/>
      <c r="S81" s="92"/>
      <c r="U81" s="92"/>
      <c r="W81" s="87"/>
    </row>
    <row r="82" spans="1:23" x14ac:dyDescent="0.6">
      <c r="A82" s="62"/>
      <c r="N82" s="78"/>
      <c r="O82" s="86"/>
      <c r="W82" s="87"/>
    </row>
    <row r="83" spans="1:23" x14ac:dyDescent="0.6">
      <c r="A83" s="94" t="s">
        <v>57</v>
      </c>
      <c r="B83" s="73" t="s">
        <v>58</v>
      </c>
      <c r="N83" s="78"/>
      <c r="O83" s="88"/>
      <c r="P83" s="52" t="s">
        <v>59</v>
      </c>
      <c r="W83" s="87"/>
    </row>
    <row r="84" spans="1:23" x14ac:dyDescent="0.6">
      <c r="A84" s="62"/>
      <c r="B84" s="56" t="s">
        <v>60</v>
      </c>
      <c r="N84" s="78"/>
      <c r="O84" s="90"/>
      <c r="P84" s="67"/>
      <c r="Q84" s="67"/>
      <c r="R84" s="67"/>
      <c r="S84" s="67" t="str">
        <f>S60</f>
        <v>SC3</v>
      </c>
      <c r="T84" s="67"/>
      <c r="U84" s="67"/>
      <c r="V84" s="67"/>
      <c r="W84" s="87"/>
    </row>
    <row r="85" spans="1:23" x14ac:dyDescent="0.6">
      <c r="A85" s="62"/>
      <c r="B85" s="60" t="s">
        <v>61</v>
      </c>
      <c r="O85" s="88"/>
      <c r="W85" s="87"/>
    </row>
    <row r="86" spans="1:23" x14ac:dyDescent="0.6">
      <c r="A86" s="62"/>
      <c r="B86" s="73"/>
      <c r="C86" s="75" t="str">
        <f t="shared" ref="C86:H86" si="14">+C6</f>
        <v>SC1</v>
      </c>
      <c r="D86" s="75" t="str">
        <f t="shared" si="14"/>
        <v>SC3</v>
      </c>
      <c r="E86" s="75" t="str">
        <f t="shared" si="14"/>
        <v>SC2 ND</v>
      </c>
      <c r="F86" s="75" t="str">
        <f t="shared" si="14"/>
        <v>SC4</v>
      </c>
      <c r="G86" s="75" t="str">
        <f t="shared" si="14"/>
        <v>SC6</v>
      </c>
      <c r="H86" s="75" t="str">
        <f t="shared" si="14"/>
        <v>SC2 Dem</v>
      </c>
      <c r="I86" s="67"/>
      <c r="J86" s="67"/>
      <c r="O86" s="88"/>
      <c r="P86" s="76"/>
      <c r="Q86" s="77" t="s">
        <v>62</v>
      </c>
      <c r="R86" s="76"/>
      <c r="S86" s="76"/>
      <c r="T86" s="76"/>
      <c r="U86" s="76"/>
      <c r="V86" s="76"/>
      <c r="W86" s="87"/>
    </row>
    <row r="87" spans="1:23" x14ac:dyDescent="0.6">
      <c r="A87" s="62"/>
      <c r="O87" s="88"/>
      <c r="P87" s="76"/>
      <c r="Q87" s="79" t="s">
        <v>63</v>
      </c>
      <c r="S87" s="76">
        <f>S74-S63</f>
        <v>25.645200773513878</v>
      </c>
      <c r="U87" s="76"/>
      <c r="V87" s="96">
        <f>V74-V63</f>
        <v>75271.318001893145</v>
      </c>
      <c r="W87" s="87"/>
    </row>
    <row r="88" spans="1:23" x14ac:dyDescent="0.6">
      <c r="A88" s="62"/>
      <c r="B88" s="69" t="s">
        <v>64</v>
      </c>
      <c r="C88" s="10">
        <f t="shared" ref="C88:H88" si="15">(SUMPRODUCT(C13:C16,C49:C52,$C67:$C70)*C78+SUMPRODUCT(L13:L16,C49:C52,$D67:$D70)*C78)/SUM(C49:C52)</f>
        <v>41.367744222175538</v>
      </c>
      <c r="D88" s="10">
        <f t="shared" si="15"/>
        <v>42.43778359098598</v>
      </c>
      <c r="E88" s="10">
        <f t="shared" si="15"/>
        <v>41.898709569582977</v>
      </c>
      <c r="F88" s="10">
        <f t="shared" si="15"/>
        <v>41.911441192527285</v>
      </c>
      <c r="G88" s="10">
        <f t="shared" si="15"/>
        <v>41.764394867313158</v>
      </c>
      <c r="H88" s="10">
        <f t="shared" si="15"/>
        <v>42.410230012897479</v>
      </c>
      <c r="I88" s="10"/>
      <c r="J88" s="10"/>
      <c r="O88" s="90"/>
      <c r="P88" s="76"/>
      <c r="Q88" s="77" t="s">
        <v>65</v>
      </c>
      <c r="S88" s="11">
        <f>S87*(D93-D94)</f>
        <v>201.641739190648</v>
      </c>
      <c r="U88" s="11"/>
      <c r="V88" s="96">
        <f>V87*(C93-C94)</f>
        <v>601730.65285949816</v>
      </c>
      <c r="W88" s="87"/>
    </row>
    <row r="89" spans="1:23" x14ac:dyDescent="0.6">
      <c r="A89" s="62"/>
      <c r="B89" s="98" t="s">
        <v>66</v>
      </c>
      <c r="C89" s="10">
        <f t="shared" ref="C89:H89" si="16">(SUMPRODUCT(C13:C16,C49:C52,$C67:$C70)*C78)/SUMPRODUCT(C13:C16,C49:C52)</f>
        <v>50.387727352951835</v>
      </c>
      <c r="D89" s="10">
        <f t="shared" si="16"/>
        <v>50.055807222389262</v>
      </c>
      <c r="E89" s="10">
        <f t="shared" si="16"/>
        <v>49.952120264262305</v>
      </c>
      <c r="F89" s="10">
        <f t="shared" si="16"/>
        <v>49.107134134074819</v>
      </c>
      <c r="G89" s="10">
        <f t="shared" si="16"/>
        <v>48.921423262083565</v>
      </c>
      <c r="H89" s="10">
        <f t="shared" si="16"/>
        <v>49.72549797198198</v>
      </c>
      <c r="I89" s="10"/>
      <c r="J89" s="10"/>
      <c r="O89" s="88"/>
      <c r="Q89" s="77" t="s">
        <v>67</v>
      </c>
      <c r="S89" s="99">
        <f>ROUND(S88/S73,2)</f>
        <v>0.97</v>
      </c>
      <c r="U89" s="99"/>
      <c r="V89" s="99">
        <f>ROUND(V88/V73,2)</f>
        <v>1.53</v>
      </c>
      <c r="W89" s="87"/>
    </row>
    <row r="90" spans="1:23" x14ac:dyDescent="0.6">
      <c r="A90" s="62"/>
      <c r="B90" s="98" t="s">
        <v>68</v>
      </c>
      <c r="C90" s="10">
        <f t="shared" ref="C90:H90" si="17">(SUMPRODUCT(L13:L16,C49:C52,$D67:$D70)*C78)/SUMPRODUCT(L13:L16,C49:C52)</f>
        <v>34.190650072196426</v>
      </c>
      <c r="D90" s="10">
        <f t="shared" si="17"/>
        <v>34.066081718561335</v>
      </c>
      <c r="E90" s="10">
        <f t="shared" si="17"/>
        <v>34.001909945797806</v>
      </c>
      <c r="F90" s="10">
        <f t="shared" si="17"/>
        <v>33.580993064851825</v>
      </c>
      <c r="G90" s="10">
        <f t="shared" si="17"/>
        <v>33.483759321725607</v>
      </c>
      <c r="H90" s="10">
        <f t="shared" si="17"/>
        <v>33.919038808218019</v>
      </c>
      <c r="I90" s="10"/>
      <c r="J90" s="10"/>
      <c r="O90" s="88"/>
      <c r="P90" s="67"/>
      <c r="V90" s="67"/>
      <c r="W90" s="87"/>
    </row>
    <row r="91" spans="1:23" x14ac:dyDescent="0.6">
      <c r="A91" s="62"/>
      <c r="C91" s="12"/>
      <c r="D91" s="12"/>
      <c r="E91" s="12"/>
      <c r="F91" s="12"/>
      <c r="G91" s="12"/>
      <c r="H91" s="12"/>
      <c r="I91" s="12"/>
      <c r="J91" s="12"/>
      <c r="O91" s="88"/>
      <c r="P91" s="76"/>
      <c r="Q91" s="77" t="s">
        <v>69</v>
      </c>
      <c r="R91" s="67"/>
      <c r="S91" s="100"/>
      <c r="T91" s="67"/>
      <c r="U91" s="100"/>
      <c r="W91" s="87"/>
    </row>
    <row r="92" spans="1:23" x14ac:dyDescent="0.6">
      <c r="A92" s="62"/>
      <c r="B92" s="69" t="s">
        <v>70</v>
      </c>
      <c r="C92" s="10">
        <f t="shared" ref="C92:H92" si="18">(SUMPRODUCT(C8:C12,C44:C48,$C62:$C66)*C78+SUMPRODUCT(L8:L12,C44:C48,$D62:$D66)*C78+SUMPRODUCT(C17:C19,C53:C55,$C71:$C73)*C78+SUMPRODUCT(L17:L19,C53:C55,$D71:$D73)*C78)/SUM(C44:C48,C53:C55)</f>
        <v>50.772504727958164</v>
      </c>
      <c r="D92" s="10">
        <f t="shared" si="18"/>
        <v>52.100191764508352</v>
      </c>
      <c r="E92" s="10">
        <f t="shared" si="18"/>
        <v>52.487219328774131</v>
      </c>
      <c r="F92" s="10">
        <f t="shared" si="18"/>
        <v>51.481778646783489</v>
      </c>
      <c r="G92" s="10">
        <f t="shared" si="18"/>
        <v>50.671549457466504</v>
      </c>
      <c r="H92" s="10">
        <f t="shared" si="18"/>
        <v>51.018173725288058</v>
      </c>
      <c r="I92" s="10"/>
      <c r="J92" s="10"/>
      <c r="O92" s="88"/>
      <c r="P92" s="76"/>
      <c r="Q92" s="79" t="s">
        <v>63</v>
      </c>
      <c r="S92" s="76">
        <f>S78-S67</f>
        <v>14.008787165829773</v>
      </c>
      <c r="U92" s="76"/>
      <c r="V92" s="76">
        <f>V78-V67</f>
        <v>40681.350257815517</v>
      </c>
      <c r="W92" s="87"/>
    </row>
    <row r="93" spans="1:23" x14ac:dyDescent="0.6">
      <c r="A93" s="62"/>
      <c r="B93" s="98" t="s">
        <v>66</v>
      </c>
      <c r="C93" s="10">
        <f t="shared" ref="C93" si="19">(SUMPRODUCT(C8:C12,C44:C48,$C62:$C66)*C78+SUMPRODUCT(C17:C19,C53:C55,$C71:$C73)*C78)/(SUMPRODUCT(C8:C12,C44:C48)+SUMPRODUCT(C17:C19,C53:C55))</f>
        <v>55.296393262858636</v>
      </c>
      <c r="D93" s="10">
        <f>(SUMPRODUCT(D8:D12,D44:D48,$C62:$C66)*D78+SUMPRODUCT(D17:D19,D53:D55,$C71:$C73)*D78)/(SUMPRODUCT(D8:D12,D44:D48)+SUMPRODUCT(D17:D19,D53:D55))</f>
        <v>56.194136766104556</v>
      </c>
      <c r="E93" s="10">
        <f>(SUMPRODUCT(E8:E12,E44:E48,$C62:$C66)*E78+SUMPRODUCT(E17:E19,E53:E55,$C71:$C73)*E78)/(SUMPRODUCT(E8:E12,E44:E48)+SUMPRODUCT(E17:E19,E53:E55))</f>
        <v>56.766423153522283</v>
      </c>
      <c r="F93" s="10">
        <f>(SUMPRODUCT(F8:F12,F44:F48,$C62:$C66)*F78+SUMPRODUCT(F17:F19,F53:F55,$C71:$C73)*F78)/(SUMPRODUCT(F8:F12,F44:F48)+SUMPRODUCT(F17:F19,F53:F55))</f>
        <v>55.306737004424079</v>
      </c>
      <c r="G93" s="10">
        <f>(SUMPRODUCT(G8:G12,G44:G48,$C62:$C66)*G78+SUMPRODUCT(G17:G19,G53:G55,$C71:$C73)*G78)/(SUMPRODUCT(G8:G12,G44:G48)+SUMPRODUCT(G17:G19,G53:G55))</f>
        <v>54.474772490850341</v>
      </c>
      <c r="H93" s="10">
        <f>(SUMPRODUCT(H8:H12,H44:H48,$C62:$C66)*H78+SUMPRODUCT(H17:H19,H53:H55,$C71:$C73)*H78)/(SUMPRODUCT(H8:H12,H44:H48)+SUMPRODUCT(H17:H19,H53:H55))</f>
        <v>54.86221167252279</v>
      </c>
      <c r="I93" s="10"/>
      <c r="J93" s="10"/>
      <c r="Q93" s="77" t="s">
        <v>65</v>
      </c>
      <c r="S93" s="11">
        <f>S92*(D89-D90)</f>
        <v>223.99666142316565</v>
      </c>
      <c r="U93" s="11"/>
      <c r="V93" s="96">
        <f>V92*(C89-C90)</f>
        <v>658918.9740113169</v>
      </c>
    </row>
    <row r="94" spans="1:23" x14ac:dyDescent="0.6">
      <c r="A94" s="62"/>
      <c r="B94" s="98" t="s">
        <v>68</v>
      </c>
      <c r="C94" s="10">
        <f t="shared" ref="C94:H94" si="20">(SUMPRODUCT(L8:L12,C44:C48,$D62:$D66)*C78+SUMPRODUCT(L17:L19,C53:C55,$D71:$D73)*C78)/(SUMPRODUCT(L8:L12,C44:C48)+SUMPRODUCT(L17:L19,C53:C55))</f>
        <v>47.302237336900703</v>
      </c>
      <c r="D94" s="10">
        <f t="shared" si="20"/>
        <v>48.331389230163964</v>
      </c>
      <c r="E94" s="10">
        <f t="shared" si="20"/>
        <v>48.754319863931137</v>
      </c>
      <c r="F94" s="10">
        <f t="shared" si="20"/>
        <v>47.06974354474707</v>
      </c>
      <c r="G94" s="10">
        <f t="shared" si="20"/>
        <v>46.298518082962595</v>
      </c>
      <c r="H94" s="10">
        <f t="shared" si="20"/>
        <v>46.95673647180238</v>
      </c>
      <c r="I94" s="10"/>
      <c r="J94" s="10"/>
      <c r="Q94" s="77" t="s">
        <v>67</v>
      </c>
      <c r="S94" s="99">
        <f>ROUND(S93/S77,2)</f>
        <v>1.72</v>
      </c>
      <c r="U94" s="99"/>
      <c r="V94" s="99">
        <f>ROUND(V93/V77,2)</f>
        <v>2.16</v>
      </c>
    </row>
    <row r="95" spans="1:23" x14ac:dyDescent="0.6">
      <c r="A95" s="62"/>
      <c r="C95" s="12"/>
      <c r="D95" s="12"/>
      <c r="E95" s="12"/>
      <c r="F95" s="12"/>
      <c r="G95" s="12"/>
      <c r="H95" s="12"/>
      <c r="I95" s="12"/>
      <c r="J95" s="12"/>
    </row>
    <row r="96" spans="1:23" x14ac:dyDescent="0.6">
      <c r="A96" s="62"/>
      <c r="B96" s="52" t="s">
        <v>71</v>
      </c>
      <c r="C96" s="10">
        <f t="shared" ref="C96" si="21">(C88*SUM(C49:C52)+C92*SUM(C44:C48,C53:C55))/C56</f>
        <v>46.673902414271801</v>
      </c>
      <c r="D96" s="12">
        <f>(D88*SUM(D49:D52)+D92*SUM(D44:D48,D53:D55))/D56</f>
        <v>48.372853299944822</v>
      </c>
      <c r="E96" s="12">
        <f>(E88*SUM(E49:E52)+E92*SUM(E44:E48,E53:E55))/E56</f>
        <v>49.556404475820123</v>
      </c>
      <c r="F96" s="12">
        <f>(F88*SUM(F49:F52)+F92*SUM(F44:F48,F53:F55))/F56</f>
        <v>48.824990634820182</v>
      </c>
      <c r="G96" s="12">
        <f>(G88*SUM(G49:G52)+G92*SUM(G44:G48,G53:G55))/G56</f>
        <v>48.123458407059651</v>
      </c>
      <c r="H96" s="12">
        <f>(H88*SUM(H49:H52)+H92*SUM(H44:H48,H53:H55))/H56</f>
        <v>47.924761542199839</v>
      </c>
      <c r="I96" s="12"/>
      <c r="J96" s="12"/>
    </row>
    <row r="97" spans="1:11" x14ac:dyDescent="0.6">
      <c r="A97" s="62"/>
      <c r="C97" s="10"/>
      <c r="D97" s="12"/>
      <c r="E97" s="12"/>
      <c r="F97" s="12"/>
      <c r="G97" s="12"/>
      <c r="H97" s="12"/>
      <c r="I97" s="12"/>
      <c r="J97" s="12"/>
    </row>
    <row r="98" spans="1:11" x14ac:dyDescent="0.6">
      <c r="A98" s="62"/>
      <c r="B98" s="52" t="s">
        <v>72</v>
      </c>
      <c r="C98" s="10">
        <f>SUMPRODUCT(C96:H96,C56:H56)/SUM(C56:H56)</f>
        <v>47.13409615253321</v>
      </c>
      <c r="D98" s="12"/>
      <c r="E98" s="12"/>
      <c r="F98" s="12"/>
      <c r="G98" s="12"/>
      <c r="H98" s="12"/>
      <c r="I98" s="12"/>
      <c r="J98" s="12"/>
    </row>
    <row r="99" spans="1:11" x14ac:dyDescent="0.6">
      <c r="A99" s="62"/>
      <c r="C99" s="10"/>
      <c r="D99" s="12"/>
      <c r="E99" s="12"/>
      <c r="F99" s="12"/>
      <c r="G99" s="12"/>
      <c r="H99" s="12"/>
      <c r="I99" s="12"/>
      <c r="J99" s="12"/>
      <c r="K99" s="12"/>
    </row>
    <row r="100" spans="1:11" x14ac:dyDescent="0.6">
      <c r="A100" s="6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x14ac:dyDescent="0.6">
      <c r="A101" s="94" t="s">
        <v>73</v>
      </c>
      <c r="B101" s="73" t="s">
        <v>74</v>
      </c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x14ac:dyDescent="0.6">
      <c r="A102" s="62"/>
      <c r="B102" s="60" t="s">
        <v>60</v>
      </c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x14ac:dyDescent="0.6">
      <c r="A103" s="62"/>
      <c r="B103" s="60" t="s">
        <v>75</v>
      </c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x14ac:dyDescent="0.6">
      <c r="A104" s="62"/>
      <c r="B104" s="73"/>
      <c r="C104" s="75" t="str">
        <f t="shared" ref="C104:H104" si="22">+C6</f>
        <v>SC1</v>
      </c>
      <c r="D104" s="75" t="str">
        <f t="shared" si="22"/>
        <v>SC3</v>
      </c>
      <c r="E104" s="75" t="str">
        <f t="shared" si="22"/>
        <v>SC2 ND</v>
      </c>
      <c r="F104" s="75" t="str">
        <f t="shared" si="22"/>
        <v>SC4</v>
      </c>
      <c r="G104" s="75" t="str">
        <f t="shared" si="22"/>
        <v>SC6</v>
      </c>
      <c r="H104" s="75" t="str">
        <f t="shared" si="22"/>
        <v>SC2 Dem</v>
      </c>
      <c r="I104" s="67"/>
      <c r="J104" s="67"/>
    </row>
    <row r="105" spans="1:11" x14ac:dyDescent="0.6">
      <c r="A105" s="62"/>
      <c r="C105" s="100"/>
    </row>
    <row r="106" spans="1:11" x14ac:dyDescent="0.6">
      <c r="A106" s="62"/>
      <c r="B106" s="69" t="s">
        <v>64</v>
      </c>
      <c r="C106" s="13">
        <f t="shared" ref="C106" si="23">SUM(C49:C52)*C88/1000</f>
        <v>12597.22273504845</v>
      </c>
      <c r="D106" s="13">
        <f>SUM(D49:D52)*D88/1000</f>
        <v>5.5169118668281776</v>
      </c>
      <c r="E106" s="13">
        <f>SUM(E49:E52)*E88/1000</f>
        <v>181.04432405016803</v>
      </c>
      <c r="F106" s="13">
        <f>SUM(F49:F52)*F88/1000</f>
        <v>73.596490734077918</v>
      </c>
      <c r="G106" s="13">
        <f>SUM(G49:G52)*G88/1000</f>
        <v>59.576909278222224</v>
      </c>
      <c r="H106" s="13">
        <f>SUM(H49:H52)*H88/1000</f>
        <v>5160.2035812676213</v>
      </c>
      <c r="I106" s="13"/>
      <c r="J106" s="13"/>
    </row>
    <row r="107" spans="1:11" x14ac:dyDescent="0.6">
      <c r="A107" s="62"/>
      <c r="B107" s="98" t="s">
        <v>66</v>
      </c>
      <c r="C107" s="13">
        <f t="shared" ref="C107" si="24">SUMPRODUCT(C49:C52,C13:C16)*C89/1000</f>
        <v>6799.0733830934732</v>
      </c>
      <c r="D107" s="13">
        <f>SUMPRODUCT(D49:D52,D13:D16)*D89/1000</f>
        <v>3.4069877149161014</v>
      </c>
      <c r="E107" s="13">
        <f>SUMPRODUCT(E49:E52,E13:E16)*E89/1000</f>
        <v>106.86190143806338</v>
      </c>
      <c r="F107" s="13">
        <f>SUMPRODUCT(F49:F52,F13:F16)*F89/1000</f>
        <v>46.267276730489669</v>
      </c>
      <c r="G107" s="13">
        <f>SUMPRODUCT(G49:G52,G13:G16)*G89/1000</f>
        <v>37.432854596649968</v>
      </c>
      <c r="H107" s="13">
        <f>SUMPRODUCT(H49:H52,H13:H16)*H89/1000</f>
        <v>3250.1946848605262</v>
      </c>
      <c r="I107" s="13"/>
      <c r="J107" s="13"/>
    </row>
    <row r="108" spans="1:11" x14ac:dyDescent="0.6">
      <c r="A108" s="62"/>
      <c r="B108" s="98" t="s">
        <v>68</v>
      </c>
      <c r="C108" s="13">
        <f t="shared" ref="C108:H108" si="25">SUMPRODUCT(C49:C52,L13:L16)*C90/1000</f>
        <v>5798.1493519549776</v>
      </c>
      <c r="D108" s="13">
        <f t="shared" si="25"/>
        <v>2.1099241519120762</v>
      </c>
      <c r="E108" s="13">
        <f t="shared" si="25"/>
        <v>74.182422612104673</v>
      </c>
      <c r="F108" s="13">
        <f t="shared" si="25"/>
        <v>27.329214003588248</v>
      </c>
      <c r="G108" s="13">
        <f t="shared" si="25"/>
        <v>22.144054681572257</v>
      </c>
      <c r="H108" s="13">
        <f t="shared" si="25"/>
        <v>1910.0088964070958</v>
      </c>
      <c r="I108" s="13"/>
      <c r="J108" s="13"/>
    </row>
    <row r="109" spans="1:11" x14ac:dyDescent="0.6">
      <c r="A109" s="62"/>
      <c r="C109" s="14"/>
      <c r="D109" s="14"/>
      <c r="E109" s="14"/>
      <c r="F109" s="14"/>
      <c r="G109" s="14"/>
      <c r="H109" s="14"/>
      <c r="I109" s="14"/>
      <c r="J109" s="14"/>
    </row>
    <row r="110" spans="1:11" x14ac:dyDescent="0.6">
      <c r="A110" s="62"/>
      <c r="B110" s="69" t="s">
        <v>70</v>
      </c>
      <c r="C110" s="14">
        <f t="shared" ref="C110" si="26">SUM(C44:C48,C53:C55)*C92/1000</f>
        <v>20016.399946436042</v>
      </c>
      <c r="D110" s="14">
        <f>SUM(D44:D48,D53:D55)*D92/1000</f>
        <v>10.784739695253229</v>
      </c>
      <c r="E110" s="14">
        <f>SUM(E44:E48,E53:E55)*E92/1000</f>
        <v>592.58070622185994</v>
      </c>
      <c r="F110" s="14">
        <f>SUM(F44:F48,F53:F55)*F92/1000</f>
        <v>235.24598752647714</v>
      </c>
      <c r="G110" s="14">
        <f>SUM(G44:G48,G53:G55)*G92/1000</f>
        <v>180.39071606858076</v>
      </c>
      <c r="H110" s="14">
        <f>SUM(H44:H48,H53:H55)*H92/1000</f>
        <v>11066.032688984711</v>
      </c>
      <c r="I110" s="14"/>
      <c r="J110" s="14"/>
    </row>
    <row r="111" spans="1:11" x14ac:dyDescent="0.6">
      <c r="A111" s="62"/>
      <c r="B111" s="98" t="s">
        <v>66</v>
      </c>
      <c r="C111" s="13">
        <f t="shared" ref="C111" si="27">(SUMPRODUCT(C44:C48,C8:C12)+SUMPRODUCT(C53:C55,C17:C19))*C93/1000</f>
        <v>9463.3414630315219</v>
      </c>
      <c r="D111" s="13">
        <f>(SUMPRODUCT(D44:D48,D8:D12)+SUMPRODUCT(D53:D55,D17:D19))*D93/1000</f>
        <v>5.5755844947207009</v>
      </c>
      <c r="E111" s="13">
        <f>(SUMPRODUCT(E44:E48,E8:E12)+SUMPRODUCT(E53:E55,E17:E19))*E93/1000</f>
        <v>298.59685302664172</v>
      </c>
      <c r="F111" s="13">
        <f>(SUMPRODUCT(F44:F48,F8:F12)+SUMPRODUCT(F53:F55,F17:F19))*F93/1000</f>
        <v>135.36829415619758</v>
      </c>
      <c r="G111" s="13">
        <f>(SUMPRODUCT(G44:G48,G8:G12)+SUMPRODUCT(G53:G55,G17:G19))*G93/1000</f>
        <v>103.72265383648379</v>
      </c>
      <c r="H111" s="13">
        <f>(SUMPRODUCT(H44:H48,H8:H12)+SUMPRODUCT(H53:H55,H17:H19))*H93/1000</f>
        <v>6113.5310084000312</v>
      </c>
      <c r="I111" s="13"/>
      <c r="J111" s="13"/>
    </row>
    <row r="112" spans="1:11" x14ac:dyDescent="0.6">
      <c r="A112" s="62"/>
      <c r="B112" s="98" t="s">
        <v>68</v>
      </c>
      <c r="C112" s="13">
        <f t="shared" ref="C112:H112" si="28">+(SUMPRODUCT(C44:C48,L8:L12)+SUMPRODUCT(C53:C55,L17:L19))*C94/1000</f>
        <v>10553.058483404524</v>
      </c>
      <c r="D112" s="13">
        <f t="shared" si="28"/>
        <v>5.2091552005325283</v>
      </c>
      <c r="E112" s="13">
        <f t="shared" si="28"/>
        <v>293.98385319521827</v>
      </c>
      <c r="F112" s="13">
        <f t="shared" si="28"/>
        <v>99.877693370279587</v>
      </c>
      <c r="G112" s="13">
        <f t="shared" si="28"/>
        <v>76.668062232096958</v>
      </c>
      <c r="H112" s="13">
        <f t="shared" si="28"/>
        <v>4952.501680584679</v>
      </c>
      <c r="I112" s="13"/>
      <c r="J112" s="13"/>
    </row>
    <row r="113" spans="1:10" x14ac:dyDescent="0.6">
      <c r="A113" s="62"/>
      <c r="C113" s="12"/>
      <c r="D113" s="12"/>
      <c r="E113" s="12"/>
      <c r="F113" s="12"/>
      <c r="G113" s="12"/>
      <c r="H113" s="12"/>
      <c r="I113" s="12"/>
      <c r="J113" s="12"/>
    </row>
    <row r="114" spans="1:10" x14ac:dyDescent="0.6">
      <c r="A114" s="62"/>
      <c r="B114" s="52" t="s">
        <v>71</v>
      </c>
      <c r="C114" s="14">
        <f>+C106+C110</f>
        <v>32613.622681484492</v>
      </c>
      <c r="D114" s="14">
        <f t="shared" ref="D114:H114" si="29">+D106+D110</f>
        <v>16.301651562081407</v>
      </c>
      <c r="E114" s="14">
        <f t="shared" si="29"/>
        <v>773.62503027202797</v>
      </c>
      <c r="F114" s="14">
        <f t="shared" si="29"/>
        <v>308.84247826055503</v>
      </c>
      <c r="G114" s="14">
        <f t="shared" si="29"/>
        <v>239.96762534680298</v>
      </c>
      <c r="H114" s="14">
        <f t="shared" si="29"/>
        <v>16226.236270252331</v>
      </c>
      <c r="I114" s="14"/>
      <c r="J114" s="14"/>
    </row>
    <row r="115" spans="1:10" x14ac:dyDescent="0.6">
      <c r="A115" s="62"/>
    </row>
    <row r="116" spans="1:10" x14ac:dyDescent="0.6">
      <c r="A116" s="62"/>
      <c r="B116" s="52" t="s">
        <v>72</v>
      </c>
      <c r="C116" s="13">
        <f>SUM(C114:H114)</f>
        <v>50178.595737178293</v>
      </c>
      <c r="D116" s="101"/>
      <c r="E116" s="10"/>
    </row>
    <row r="117" spans="1:10" x14ac:dyDescent="0.6">
      <c r="A117" s="62"/>
    </row>
    <row r="118" spans="1:10" x14ac:dyDescent="0.6">
      <c r="A118" s="62"/>
    </row>
    <row r="119" spans="1:10" x14ac:dyDescent="0.6">
      <c r="A119" s="94" t="s">
        <v>76</v>
      </c>
      <c r="B119" s="61" t="s">
        <v>77</v>
      </c>
      <c r="C119" s="12"/>
    </row>
    <row r="120" spans="1:10" x14ac:dyDescent="0.6">
      <c r="A120" s="62"/>
      <c r="B120" s="56" t="s">
        <v>78</v>
      </c>
      <c r="C120" s="12"/>
    </row>
    <row r="121" spans="1:10" x14ac:dyDescent="0.6">
      <c r="A121" s="62"/>
      <c r="B121" s="60"/>
      <c r="C121" s="12"/>
    </row>
    <row r="122" spans="1:10" x14ac:dyDescent="0.6">
      <c r="A122" s="62"/>
      <c r="B122" s="73"/>
      <c r="C122" s="75" t="str">
        <f t="shared" ref="C122:H122" si="30">+C6</f>
        <v>SC1</v>
      </c>
      <c r="D122" s="75" t="str">
        <f t="shared" si="30"/>
        <v>SC3</v>
      </c>
      <c r="E122" s="75" t="str">
        <f t="shared" si="30"/>
        <v>SC2 ND</v>
      </c>
      <c r="F122" s="75" t="str">
        <f t="shared" si="30"/>
        <v>SC4</v>
      </c>
      <c r="G122" s="75" t="str">
        <f t="shared" si="30"/>
        <v>SC6</v>
      </c>
      <c r="H122" s="75" t="str">
        <f t="shared" si="30"/>
        <v>SC2 Dem</v>
      </c>
      <c r="I122" s="75" t="str">
        <f>$I$24</f>
        <v>SC1 TOD</v>
      </c>
      <c r="J122" s="67"/>
    </row>
    <row r="123" spans="1:10" x14ac:dyDescent="0.6">
      <c r="A123" s="62"/>
      <c r="C123" s="100"/>
    </row>
    <row r="124" spans="1:10" x14ac:dyDescent="0.6">
      <c r="A124" s="62"/>
      <c r="B124" s="69" t="s">
        <v>64</v>
      </c>
      <c r="C124" s="10">
        <f t="shared" ref="C124" si="31">+C106/SUM(C49:C52)*1000</f>
        <v>41.367744222175531</v>
      </c>
      <c r="D124" s="10">
        <f>+D106/SUM(D49:D52)*1000</f>
        <v>42.43778359098598</v>
      </c>
      <c r="E124" s="10">
        <f>+E106/SUM(E49:E52)*1000</f>
        <v>41.898709569582969</v>
      </c>
      <c r="F124" s="10">
        <f>+F106/SUM(F49:F52)*1000</f>
        <v>41.911441192527285</v>
      </c>
      <c r="G124" s="10">
        <f>+G106/SUM(G49:G52)*1000</f>
        <v>41.764394867313165</v>
      </c>
      <c r="H124" s="10">
        <f>+H106/SUM(H49:H52)*1000</f>
        <v>42.410230012897472</v>
      </c>
      <c r="I124" s="10">
        <f>+C106/SUM(C49:C52)*1000</f>
        <v>41.367744222175531</v>
      </c>
      <c r="J124" s="10"/>
    </row>
    <row r="125" spans="1:10" x14ac:dyDescent="0.6">
      <c r="A125" s="62"/>
      <c r="B125" s="98" t="s">
        <v>79</v>
      </c>
      <c r="C125" s="13"/>
      <c r="D125" s="10">
        <f>D89+S94</f>
        <v>51.775807222389261</v>
      </c>
      <c r="E125" s="13"/>
      <c r="F125" s="13"/>
      <c r="G125" s="13"/>
      <c r="H125" s="13"/>
      <c r="I125" s="10">
        <f>C89+V94</f>
        <v>52.547727352951838</v>
      </c>
      <c r="J125" s="10"/>
    </row>
    <row r="126" spans="1:10" x14ac:dyDescent="0.6">
      <c r="A126" s="62"/>
      <c r="B126" s="98" t="s">
        <v>80</v>
      </c>
      <c r="C126" s="13"/>
      <c r="D126" s="10">
        <f>D90+S94</f>
        <v>35.786081718561334</v>
      </c>
      <c r="E126" s="13"/>
      <c r="F126" s="13"/>
      <c r="G126" s="13"/>
      <c r="H126" s="13"/>
      <c r="I126" s="10">
        <f>C90+V94</f>
        <v>36.35065007219643</v>
      </c>
      <c r="J126" s="10"/>
    </row>
    <row r="127" spans="1:10" x14ac:dyDescent="0.6">
      <c r="A127" s="62"/>
      <c r="C127" s="14"/>
      <c r="D127" s="14"/>
      <c r="E127" s="14"/>
      <c r="F127" s="14"/>
      <c r="G127" s="14"/>
      <c r="H127" s="14"/>
      <c r="I127" s="14"/>
      <c r="J127" s="14"/>
    </row>
    <row r="128" spans="1:10" x14ac:dyDescent="0.6">
      <c r="A128" s="62"/>
      <c r="B128" s="69" t="s">
        <v>70</v>
      </c>
      <c r="C128" s="12">
        <f t="shared" ref="C128" si="32">+C110/SUM(C44:C48,C53:C55)*1000</f>
        <v>50.772504727958164</v>
      </c>
      <c r="D128" s="12">
        <f>+D110/SUM(D44:D48,D53:D55)*1000</f>
        <v>52.100191764508359</v>
      </c>
      <c r="E128" s="12">
        <f>+E110/SUM(E44:E48,E53:E55)*1000</f>
        <v>52.487219328774131</v>
      </c>
      <c r="F128" s="12">
        <f>+F110/SUM(F44:F48,F53:F55)*1000</f>
        <v>51.481778646783489</v>
      </c>
      <c r="G128" s="12">
        <f>+G110/SUM(G44:G48,G53:G55)*1000</f>
        <v>50.671549457466504</v>
      </c>
      <c r="H128" s="12">
        <f>+H110/SUM(H44:H48,H53:H55)*1000</f>
        <v>51.018173725288058</v>
      </c>
      <c r="I128" s="12">
        <f>C128</f>
        <v>50.772504727958164</v>
      </c>
      <c r="J128" s="12"/>
    </row>
    <row r="129" spans="1:21" x14ac:dyDescent="0.6">
      <c r="A129" s="62"/>
      <c r="B129" s="98" t="s">
        <v>79</v>
      </c>
      <c r="C129" s="13"/>
      <c r="D129" s="10">
        <f>D93+S89</f>
        <v>57.164136766104555</v>
      </c>
      <c r="E129" s="13"/>
      <c r="F129" s="13"/>
      <c r="G129" s="13"/>
      <c r="H129" s="13"/>
      <c r="I129" s="10">
        <f>C93+V89</f>
        <v>56.826393262858637</v>
      </c>
      <c r="J129" s="10"/>
    </row>
    <row r="130" spans="1:21" x14ac:dyDescent="0.6">
      <c r="A130" s="62"/>
      <c r="B130" s="98" t="s">
        <v>80</v>
      </c>
      <c r="C130" s="13"/>
      <c r="D130" s="10">
        <f>D94+S89</f>
        <v>49.301389230163963</v>
      </c>
      <c r="E130" s="13"/>
      <c r="F130" s="13"/>
      <c r="G130" s="13"/>
      <c r="H130" s="13"/>
      <c r="I130" s="10">
        <f>C94+V89</f>
        <v>48.832237336900704</v>
      </c>
      <c r="J130" s="10"/>
    </row>
    <row r="131" spans="1:21" x14ac:dyDescent="0.6">
      <c r="A131" s="62"/>
      <c r="C131" s="12"/>
      <c r="D131" s="12"/>
      <c r="E131" s="12"/>
      <c r="F131" s="12"/>
      <c r="G131" s="12"/>
      <c r="H131" s="12"/>
      <c r="I131" s="12"/>
      <c r="J131" s="12"/>
    </row>
    <row r="132" spans="1:21" x14ac:dyDescent="0.6">
      <c r="A132" s="62"/>
      <c r="B132" s="52" t="s">
        <v>81</v>
      </c>
      <c r="C132" s="10">
        <f t="shared" ref="C132:H132" si="33">(C124*SUM(C49:C52)+C128*SUM(C44:C48,C53:C55))/C56</f>
        <v>46.673902414271801</v>
      </c>
      <c r="D132" s="10">
        <f t="shared" si="33"/>
        <v>48.372853299944829</v>
      </c>
      <c r="E132" s="10">
        <f t="shared" si="33"/>
        <v>49.556404475820123</v>
      </c>
      <c r="F132" s="10">
        <f t="shared" si="33"/>
        <v>48.824990634820182</v>
      </c>
      <c r="G132" s="10">
        <f t="shared" si="33"/>
        <v>48.123458407059658</v>
      </c>
      <c r="H132" s="10">
        <f t="shared" si="33"/>
        <v>47.924761542199839</v>
      </c>
      <c r="I132" s="10">
        <f>(I124*SUM(C49:C52)+I128*SUM(C44:C48,C53:C55))/C56</f>
        <v>46.673902414271801</v>
      </c>
      <c r="J132" s="10"/>
      <c r="L132" s="52">
        <v>42644</v>
      </c>
    </row>
    <row r="133" spans="1:21" x14ac:dyDescent="0.6">
      <c r="A133" s="62"/>
      <c r="B133" s="52" t="s">
        <v>82</v>
      </c>
      <c r="C133" s="10">
        <f>+C116/SUM(C56:H56)*1000</f>
        <v>47.134096152533218</v>
      </c>
      <c r="L133" s="52">
        <f>L136-L132</f>
        <v>3165</v>
      </c>
    </row>
    <row r="134" spans="1:21" x14ac:dyDescent="0.6">
      <c r="A134" s="62"/>
    </row>
    <row r="135" spans="1:21" x14ac:dyDescent="0.6">
      <c r="A135" s="94" t="s">
        <v>83</v>
      </c>
      <c r="B135" s="61" t="s">
        <v>84</v>
      </c>
    </row>
    <row r="136" spans="1:21" x14ac:dyDescent="0.6">
      <c r="A136" s="62"/>
      <c r="B136" s="56" t="str">
        <f>"Obligations - annual average forecasted for " &amp;M1-1 &amp;"; costs are market estimates"</f>
        <v>Obligations - annual average forecasted for 2023; costs are market estimates</v>
      </c>
      <c r="L136" s="102">
        <f>(DATE($M$1+1,6,1))</f>
        <v>45809</v>
      </c>
    </row>
    <row r="137" spans="1:21" x14ac:dyDescent="0.6">
      <c r="A137" s="62"/>
      <c r="B137" s="60" t="s">
        <v>85</v>
      </c>
      <c r="C137" s="75" t="str">
        <f t="shared" ref="C137:H137" si="34">+C6</f>
        <v>SC1</v>
      </c>
      <c r="D137" s="75" t="str">
        <f t="shared" si="34"/>
        <v>SC3</v>
      </c>
      <c r="E137" s="75" t="str">
        <f t="shared" si="34"/>
        <v>SC2 ND</v>
      </c>
      <c r="F137" s="75" t="str">
        <f t="shared" si="34"/>
        <v>SC4</v>
      </c>
      <c r="G137" s="75" t="str">
        <f t="shared" si="34"/>
        <v>SC6</v>
      </c>
      <c r="H137" s="75" t="str">
        <f t="shared" si="34"/>
        <v>SC2 Dem</v>
      </c>
      <c r="I137" s="75" t="s">
        <v>86</v>
      </c>
      <c r="J137" s="67"/>
      <c r="L137" s="102">
        <f>(DATE($M$1,10,1))</f>
        <v>45566</v>
      </c>
    </row>
    <row r="138" spans="1:21" x14ac:dyDescent="0.6">
      <c r="A138" s="62"/>
      <c r="L138" s="52">
        <f>L136-L137</f>
        <v>243</v>
      </c>
    </row>
    <row r="139" spans="1:21" x14ac:dyDescent="0.6">
      <c r="A139" s="62"/>
      <c r="B139" s="52" t="s">
        <v>87</v>
      </c>
      <c r="C139" s="103">
        <v>296.54900000000004</v>
      </c>
      <c r="D139" s="103">
        <v>0.113</v>
      </c>
      <c r="E139" s="103">
        <v>2.7810000000000001</v>
      </c>
      <c r="F139" s="104">
        <v>0</v>
      </c>
      <c r="G139" s="104">
        <v>0</v>
      </c>
      <c r="H139" s="103">
        <v>81.882000000000005</v>
      </c>
      <c r="I139" s="103">
        <f>SUM(C139:H139)</f>
        <v>381.32500000000005</v>
      </c>
      <c r="J139" s="105" t="b">
        <v>1</v>
      </c>
      <c r="K139" s="103"/>
      <c r="L139" s="103"/>
      <c r="M139" s="103"/>
      <c r="N139" s="103"/>
      <c r="O139" s="103"/>
      <c r="P139" s="103"/>
      <c r="Q139" s="103"/>
      <c r="R139" s="91"/>
      <c r="S139" s="91"/>
      <c r="T139" s="91"/>
      <c r="U139" s="91"/>
    </row>
    <row r="140" spans="1:21" x14ac:dyDescent="0.6">
      <c r="A140" s="62"/>
      <c r="C140" s="103"/>
      <c r="D140" s="103"/>
      <c r="E140" s="103"/>
      <c r="F140" s="103"/>
      <c r="G140" s="103"/>
      <c r="H140" s="103"/>
      <c r="I140" s="103"/>
    </row>
    <row r="141" spans="1:21" x14ac:dyDescent="0.6">
      <c r="A141" s="62"/>
      <c r="B141" s="52" t="s">
        <v>88</v>
      </c>
      <c r="C141" s="103">
        <v>285.911</v>
      </c>
      <c r="D141" s="103">
        <v>0.106</v>
      </c>
      <c r="E141" s="103">
        <v>2.7440000000000002</v>
      </c>
      <c r="F141" s="104">
        <v>0</v>
      </c>
      <c r="G141" s="104">
        <v>0</v>
      </c>
      <c r="H141" s="103">
        <v>80.269000000000005</v>
      </c>
      <c r="I141" s="103">
        <f>SUM(C141:H141)</f>
        <v>369.03000000000003</v>
      </c>
      <c r="J141" s="105" t="b">
        <v>1</v>
      </c>
      <c r="K141" s="103"/>
      <c r="L141" s="103"/>
      <c r="P141" s="103"/>
      <c r="Q141" s="103"/>
      <c r="R141" s="91"/>
      <c r="S141" s="91"/>
      <c r="T141" s="91"/>
      <c r="U141" s="91"/>
    </row>
    <row r="142" spans="1:21" x14ac:dyDescent="0.6">
      <c r="A142" s="62"/>
      <c r="C142" s="104"/>
      <c r="D142" s="104"/>
      <c r="E142" s="104"/>
      <c r="F142" s="104"/>
      <c r="G142" s="104"/>
      <c r="H142" s="104"/>
      <c r="I142" s="104"/>
      <c r="J142" s="104"/>
    </row>
    <row r="143" spans="1:21" x14ac:dyDescent="0.6">
      <c r="A143" s="62"/>
      <c r="B143" s="52" t="s">
        <v>89</v>
      </c>
      <c r="F143" s="104"/>
      <c r="G143" s="104"/>
      <c r="H143" s="104"/>
      <c r="I143" s="104"/>
      <c r="J143" s="104"/>
    </row>
    <row r="144" spans="1:21" x14ac:dyDescent="0.6">
      <c r="A144" s="62"/>
      <c r="D144" s="77" t="s">
        <v>90</v>
      </c>
      <c r="E144" s="106">
        <f>(DATE($M$1,10,1))-(DATE($M$1,6,1))</f>
        <v>122</v>
      </c>
      <c r="G144" s="77" t="s">
        <v>91</v>
      </c>
      <c r="H144" s="52">
        <v>4</v>
      </c>
      <c r="I144" s="104"/>
      <c r="J144" s="104"/>
      <c r="K144" s="107"/>
      <c r="L144" s="15"/>
    </row>
    <row r="145" spans="1:12" x14ac:dyDescent="0.6">
      <c r="A145" s="62"/>
      <c r="D145" s="79" t="s">
        <v>92</v>
      </c>
      <c r="E145" s="106">
        <f>(DATE($M$1+1,6,1))-(DATE($M$1,10,1))</f>
        <v>243</v>
      </c>
      <c r="G145" s="79" t="s">
        <v>93</v>
      </c>
      <c r="H145" s="52">
        <v>8</v>
      </c>
      <c r="I145" s="104"/>
      <c r="J145" s="104"/>
      <c r="K145" s="107"/>
      <c r="L145" s="15"/>
    </row>
    <row r="146" spans="1:12" x14ac:dyDescent="0.6">
      <c r="A146" s="62"/>
      <c r="G146" s="77" t="s">
        <v>94</v>
      </c>
      <c r="H146" s="52">
        <f>+H144+H145</f>
        <v>12</v>
      </c>
      <c r="I146" s="104"/>
      <c r="J146" s="104"/>
      <c r="K146" s="104"/>
    </row>
    <row r="147" spans="1:12" x14ac:dyDescent="0.6">
      <c r="A147" s="62"/>
      <c r="B147" s="52" t="s">
        <v>95</v>
      </c>
      <c r="C147" s="14">
        <v>52405</v>
      </c>
      <c r="D147" s="108" t="s">
        <v>96</v>
      </c>
      <c r="E147" s="109">
        <f>C147/SUM(E144:E145)</f>
        <v>143.57534246575344</v>
      </c>
      <c r="F147" s="109"/>
    </row>
    <row r="148" spans="1:12" x14ac:dyDescent="0.6">
      <c r="A148" s="62"/>
    </row>
    <row r="149" spans="1:12" x14ac:dyDescent="0.6">
      <c r="A149" s="62"/>
      <c r="B149" s="52" t="s">
        <v>97</v>
      </c>
      <c r="C149" s="52" t="s">
        <v>98</v>
      </c>
      <c r="D149" s="16">
        <f>F449</f>
        <v>68.510000000000005</v>
      </c>
      <c r="E149" s="108" t="s">
        <v>99</v>
      </c>
      <c r="G149" s="79" t="s">
        <v>100</v>
      </c>
      <c r="H149" s="77" t="s">
        <v>101</v>
      </c>
      <c r="I149" s="12">
        <f>+D149*365/1000</f>
        <v>25.006150000000002</v>
      </c>
      <c r="J149" s="52" t="s">
        <v>102</v>
      </c>
    </row>
    <row r="150" spans="1:12" x14ac:dyDescent="0.6">
      <c r="A150" s="62"/>
      <c r="B150" s="110" t="s">
        <v>103</v>
      </c>
      <c r="C150" s="52" t="s">
        <v>104</v>
      </c>
      <c r="D150" s="16">
        <f>F451</f>
        <v>58.18</v>
      </c>
      <c r="E150" s="108" t="s">
        <v>99</v>
      </c>
      <c r="H150" s="77" t="s">
        <v>105</v>
      </c>
      <c r="I150" s="12">
        <f>+D150*365/1000</f>
        <v>21.235700000000001</v>
      </c>
      <c r="J150" s="52" t="s">
        <v>102</v>
      </c>
      <c r="L150" s="102"/>
    </row>
    <row r="151" spans="1:12" x14ac:dyDescent="0.6">
      <c r="A151" s="62"/>
      <c r="D151" s="16"/>
      <c r="E151" s="108"/>
      <c r="H151" s="77"/>
      <c r="I151" s="12"/>
      <c r="L151" s="102"/>
    </row>
    <row r="152" spans="1:12" x14ac:dyDescent="0.6">
      <c r="A152" s="62"/>
      <c r="B152" s="110" t="s">
        <v>106</v>
      </c>
      <c r="L152" s="15"/>
    </row>
    <row r="153" spans="1:12" x14ac:dyDescent="0.6">
      <c r="A153" s="62"/>
      <c r="B153" s="56" t="s">
        <v>107</v>
      </c>
    </row>
    <row r="154" spans="1:12" x14ac:dyDescent="0.6">
      <c r="A154" s="62"/>
      <c r="B154" s="60"/>
      <c r="C154" s="111" t="str">
        <f>" ---------- "&amp;C6&amp;" ----------"</f>
        <v xml:space="preserve"> ---------- SC1 ----------</v>
      </c>
      <c r="D154" s="112"/>
      <c r="E154" s="112"/>
      <c r="H154" s="111"/>
      <c r="I154" s="112"/>
      <c r="J154" s="112"/>
    </row>
    <row r="155" spans="1:12" x14ac:dyDescent="0.6">
      <c r="A155" s="62"/>
      <c r="C155" s="77" t="s">
        <v>108</v>
      </c>
      <c r="D155" s="77"/>
      <c r="E155" s="77" t="s">
        <v>109</v>
      </c>
      <c r="H155" s="111"/>
      <c r="I155" s="112"/>
      <c r="J155" s="112"/>
    </row>
    <row r="156" spans="1:12" x14ac:dyDescent="0.6">
      <c r="A156" s="62"/>
      <c r="B156" s="79" t="s">
        <v>110</v>
      </c>
      <c r="C156" s="113">
        <v>5.6639999999999997</v>
      </c>
      <c r="D156" s="52" t="s">
        <v>111</v>
      </c>
      <c r="E156" s="70">
        <v>0.42970000000000003</v>
      </c>
      <c r="H156" s="111"/>
      <c r="I156" s="112"/>
      <c r="J156" s="112"/>
    </row>
    <row r="157" spans="1:12" x14ac:dyDescent="0.6">
      <c r="A157" s="62"/>
      <c r="B157" s="79" t="s">
        <v>112</v>
      </c>
      <c r="C157" s="113">
        <v>11.840999999999999</v>
      </c>
      <c r="D157" s="52" t="s">
        <v>111</v>
      </c>
      <c r="E157" s="70">
        <v>0.57030000000000003</v>
      </c>
      <c r="H157" s="111"/>
      <c r="I157" s="112"/>
      <c r="J157" s="112"/>
    </row>
    <row r="158" spans="1:12" x14ac:dyDescent="0.6">
      <c r="A158" s="62"/>
      <c r="B158" s="77" t="s">
        <v>113</v>
      </c>
      <c r="C158" s="113">
        <f>+C157-C156</f>
        <v>6.1769999999999996</v>
      </c>
      <c r="D158" s="52" t="s">
        <v>111</v>
      </c>
      <c r="H158" s="111"/>
      <c r="I158" s="112"/>
      <c r="J158" s="112"/>
    </row>
    <row r="159" spans="1:12" x14ac:dyDescent="0.6">
      <c r="A159" s="52"/>
      <c r="F159" s="60"/>
    </row>
    <row r="160" spans="1:12" x14ac:dyDescent="0.6">
      <c r="A160" s="94" t="s">
        <v>114</v>
      </c>
      <c r="B160" s="73" t="s">
        <v>115</v>
      </c>
    </row>
    <row r="161" spans="1:10" x14ac:dyDescent="0.6">
      <c r="A161" s="62"/>
      <c r="B161" s="60" t="s">
        <v>116</v>
      </c>
      <c r="D161" s="114">
        <f>H461</f>
        <v>19.25</v>
      </c>
      <c r="E161" s="110" t="s">
        <v>117</v>
      </c>
      <c r="F161" s="108"/>
    </row>
    <row r="162" spans="1:10" x14ac:dyDescent="0.6">
      <c r="A162" s="62"/>
      <c r="B162" s="60"/>
      <c r="F162" s="108"/>
    </row>
    <row r="163" spans="1:10" x14ac:dyDescent="0.6">
      <c r="A163" s="94" t="s">
        <v>118</v>
      </c>
      <c r="B163" s="73" t="s">
        <v>119</v>
      </c>
    </row>
    <row r="164" spans="1:10" x14ac:dyDescent="0.6">
      <c r="A164" s="57"/>
      <c r="B164" s="73"/>
    </row>
    <row r="165" spans="1:10" x14ac:dyDescent="0.6">
      <c r="A165" s="57"/>
      <c r="B165" s="73"/>
      <c r="C165" s="75" t="str">
        <f t="shared" ref="C165" si="35">+C6</f>
        <v>SC1</v>
      </c>
      <c r="D165" s="75" t="str">
        <f>+D6</f>
        <v>SC3</v>
      </c>
      <c r="E165" s="75" t="str">
        <f>+E6</f>
        <v>SC2 ND</v>
      </c>
      <c r="F165" s="75" t="str">
        <f>+F6</f>
        <v>SC4</v>
      </c>
      <c r="G165" s="75" t="str">
        <f>+G6</f>
        <v>SC6</v>
      </c>
      <c r="H165" s="75" t="str">
        <f>$I$24</f>
        <v>SC1 TOD</v>
      </c>
    </row>
    <row r="166" spans="1:10" x14ac:dyDescent="0.6">
      <c r="A166" s="57"/>
      <c r="B166" s="73"/>
    </row>
    <row r="167" spans="1:10" x14ac:dyDescent="0.6">
      <c r="A167" s="62"/>
      <c r="B167" s="77" t="s">
        <v>120</v>
      </c>
      <c r="C167" s="10">
        <f t="shared" ref="C167" si="36">(+$C$147*C141*$H$146/12)/C56</f>
        <v>21.442660095455487</v>
      </c>
      <c r="D167" s="10">
        <f>(+$C$147*D141*$H$146/12)/D56</f>
        <v>16.483471810089021</v>
      </c>
      <c r="E167" s="10">
        <f>(+$C$147*E141*$H$146/12)/E56</f>
        <v>9.2114099032733332</v>
      </c>
      <c r="F167" s="10">
        <f>(+$C$147*F141*$H$146/12)/F56</f>
        <v>0</v>
      </c>
      <c r="G167" s="10">
        <f>(+$C$147*G141*$H$146/12)/G56</f>
        <v>0</v>
      </c>
      <c r="H167" s="10">
        <f>C167</f>
        <v>21.442660095455487</v>
      </c>
      <c r="I167" s="10"/>
      <c r="J167" s="10"/>
    </row>
    <row r="168" spans="1:10" x14ac:dyDescent="0.6">
      <c r="A168" s="62"/>
      <c r="B168" s="77"/>
      <c r="C168" s="10"/>
      <c r="D168" s="10"/>
      <c r="E168" s="10"/>
      <c r="F168" s="10"/>
      <c r="G168" s="10"/>
      <c r="H168" s="10"/>
      <c r="I168" s="10"/>
      <c r="J168" s="10"/>
    </row>
    <row r="169" spans="1:10" x14ac:dyDescent="0.6">
      <c r="A169" s="62"/>
      <c r="B169" s="77" t="s">
        <v>121</v>
      </c>
      <c r="C169" s="10"/>
      <c r="D169" s="10"/>
      <c r="E169" s="10"/>
      <c r="F169" s="10"/>
      <c r="G169" s="10"/>
      <c r="H169" s="10"/>
      <c r="I169" s="10"/>
      <c r="J169" s="10"/>
    </row>
    <row r="170" spans="1:10" x14ac:dyDescent="0.6">
      <c r="A170" s="62"/>
      <c r="B170" s="77" t="s">
        <v>122</v>
      </c>
      <c r="C170" s="10">
        <f t="shared" ref="C170" si="37">((+$D$149*$E$144*C139)+($D$150*$E$145*C139))/C56</f>
        <v>9.5472010104256864</v>
      </c>
      <c r="D170" s="10">
        <f>((+$D$149*$E$144*D139)+($D$150*$E$145*D139))/D56</f>
        <v>7.5431557270029685</v>
      </c>
      <c r="E170" s="10">
        <f>((+$D$149*$E$144*E139)+($D$150*$E$145*E139))/E56</f>
        <v>4.0075116751008908</v>
      </c>
      <c r="F170" s="10">
        <f>((+$D$149*$E$144*F139)+($D$150*$E$145*F139))/F56</f>
        <v>0</v>
      </c>
      <c r="G170" s="10">
        <f>((+$D$149*$E$144*G139)+($D$150*$E$145*G139))/G56</f>
        <v>0</v>
      </c>
      <c r="H170" s="10">
        <f>C170</f>
        <v>9.5472010104256864</v>
      </c>
      <c r="I170" s="10"/>
      <c r="J170" s="10"/>
    </row>
    <row r="171" spans="1:10" x14ac:dyDescent="0.6">
      <c r="A171" s="62"/>
      <c r="B171" s="77" t="s">
        <v>123</v>
      </c>
      <c r="C171" s="10">
        <f t="shared" ref="C171" si="38">C$139*$D149*$E144/SUM(C$49:C$52)</f>
        <v>8.1394918618275458</v>
      </c>
      <c r="D171" s="10">
        <f>D$139*$D149*$E144/SUM(D$49:D$52)</f>
        <v>7.2652220000000005</v>
      </c>
      <c r="E171" s="10">
        <f>E$139*$D149*$E144/SUM(E$49:E$52)</f>
        <v>5.3793589030317062</v>
      </c>
      <c r="F171" s="10">
        <f>F$139*$D149*$E144/SUM(F$49:F$52)</f>
        <v>0</v>
      </c>
      <c r="G171" s="10">
        <f>G$139*$D149*$E144/SUM(G$49:G$52)</f>
        <v>0</v>
      </c>
      <c r="H171" s="10">
        <f>C171</f>
        <v>8.1394918618275458</v>
      </c>
      <c r="I171" s="10"/>
      <c r="J171" s="10"/>
    </row>
    <row r="172" spans="1:10" x14ac:dyDescent="0.6">
      <c r="A172" s="62"/>
      <c r="B172" s="77" t="s">
        <v>124</v>
      </c>
      <c r="C172" s="10">
        <f t="shared" ref="C172" si="39">C$139*$D150*$E145/(SUM(C$44:C$48)+SUM(C$53:C$55))</f>
        <v>10.634548911593789</v>
      </c>
      <c r="D172" s="10">
        <f>D$139*$D150*$E145/(SUM(D$44:D$48)+SUM(D$53:D$55))</f>
        <v>7.7177034782608702</v>
      </c>
      <c r="E172" s="10">
        <f>E$139*$D150*$E145/(SUM(E$44:E$48)+SUM(E$53:E$55))</f>
        <v>3.4824672223206381</v>
      </c>
      <c r="F172" s="10">
        <f>F$139*$D150*$E145/(SUM(F$44:F$48)+SUM(F$53:F$55))</f>
        <v>0</v>
      </c>
      <c r="G172" s="10">
        <f>G$139*$D150*$E145/(SUM(G$44:G$48)+SUM(G$53:G$55))</f>
        <v>0</v>
      </c>
      <c r="H172" s="10">
        <f>C172</f>
        <v>10.634548911593789</v>
      </c>
      <c r="I172" s="10"/>
      <c r="J172" s="10"/>
    </row>
    <row r="173" spans="1:10" x14ac:dyDescent="0.6">
      <c r="A173" s="62"/>
      <c r="C173" s="100"/>
      <c r="D173" s="100"/>
      <c r="E173" s="100"/>
      <c r="F173" s="100"/>
      <c r="G173" s="100"/>
      <c r="H173" s="100"/>
      <c r="I173" s="10"/>
      <c r="J173" s="10"/>
    </row>
    <row r="174" spans="1:10" x14ac:dyDescent="0.6">
      <c r="A174" s="62"/>
      <c r="C174" s="115"/>
      <c r="D174" s="115"/>
      <c r="E174" s="115"/>
      <c r="F174" s="115"/>
      <c r="G174" s="115"/>
    </row>
    <row r="175" spans="1:10" x14ac:dyDescent="0.6">
      <c r="A175" s="94" t="s">
        <v>125</v>
      </c>
      <c r="B175" s="73" t="s">
        <v>126</v>
      </c>
    </row>
    <row r="176" spans="1:10" x14ac:dyDescent="0.6">
      <c r="A176" s="62"/>
      <c r="B176" s="73"/>
      <c r="C176" s="100"/>
      <c r="D176" s="100"/>
      <c r="E176" s="100"/>
      <c r="F176" s="100"/>
      <c r="G176" s="100"/>
    </row>
    <row r="177" spans="1:8" x14ac:dyDescent="0.6">
      <c r="A177" s="62"/>
      <c r="B177" s="61" t="s">
        <v>127</v>
      </c>
      <c r="C177" s="115"/>
      <c r="D177" s="115"/>
      <c r="E177" s="115"/>
      <c r="F177" s="115"/>
      <c r="G177" s="115"/>
    </row>
    <row r="178" spans="1:8" x14ac:dyDescent="0.6">
      <c r="A178" s="62"/>
      <c r="B178" s="60"/>
    </row>
    <row r="179" spans="1:8" x14ac:dyDescent="0.6">
      <c r="A179" s="62"/>
      <c r="C179" s="75" t="str">
        <f t="shared" ref="C179" si="40">+C6</f>
        <v>SC1</v>
      </c>
      <c r="D179" s="75" t="str">
        <f>+D6</f>
        <v>SC3</v>
      </c>
      <c r="E179" s="75" t="str">
        <f>+E6</f>
        <v>SC2 ND</v>
      </c>
      <c r="F179" s="75" t="str">
        <f>+F6</f>
        <v>SC4</v>
      </c>
      <c r="G179" s="75" t="str">
        <f>+G6</f>
        <v>SC6</v>
      </c>
      <c r="H179" s="75" t="str">
        <f>$I$24</f>
        <v>SC1 TOD</v>
      </c>
    </row>
    <row r="180" spans="1:8" x14ac:dyDescent="0.6">
      <c r="A180" s="62"/>
      <c r="C180" s="67"/>
      <c r="D180" s="10"/>
      <c r="E180" s="67"/>
      <c r="H180" s="10"/>
    </row>
    <row r="181" spans="1:8" x14ac:dyDescent="0.6">
      <c r="A181" s="62"/>
      <c r="B181" s="69" t="s">
        <v>64</v>
      </c>
      <c r="C181" s="17">
        <f t="shared" ref="C181" si="41">+C124+$D$161+C$167+C171</f>
        <v>90.199896179458577</v>
      </c>
      <c r="D181" s="10">
        <f>+D124+$D$161+D$167+D171</f>
        <v>85.436477401074995</v>
      </c>
      <c r="E181" s="10">
        <f>+E124+$D$161+E$167+E171</f>
        <v>75.739478375887998</v>
      </c>
      <c r="F181" s="10">
        <f>+F124+$D$161+F$167+F171</f>
        <v>61.161441192527285</v>
      </c>
      <c r="G181" s="10">
        <f>+G124+$D$161+G$167+G171</f>
        <v>61.014394867313165</v>
      </c>
      <c r="H181" s="10">
        <f>+I124+$D$161+C$167+C171</f>
        <v>90.199896179458577</v>
      </c>
    </row>
    <row r="182" spans="1:8" x14ac:dyDescent="0.6">
      <c r="A182" s="62"/>
      <c r="B182" s="98" t="s">
        <v>79</v>
      </c>
      <c r="C182" s="10"/>
      <c r="D182" s="17">
        <f>+D125+$D$161+D$167+(D171*M48/M49)</f>
        <v>104.98183278162924</v>
      </c>
      <c r="E182" s="10"/>
      <c r="F182" s="10"/>
      <c r="G182" s="10"/>
      <c r="H182" s="17">
        <f>+I125+$D$161+C$167+(C171*R48/R49)</f>
        <v>119.62542682583133</v>
      </c>
    </row>
    <row r="183" spans="1:8" x14ac:dyDescent="0.6">
      <c r="A183" s="62"/>
      <c r="B183" s="98" t="s">
        <v>80</v>
      </c>
      <c r="C183" s="10"/>
      <c r="D183" s="17">
        <f>+D126+$D$161+D$167</f>
        <v>71.519553528650363</v>
      </c>
      <c r="E183" s="10"/>
      <c r="F183" s="10"/>
      <c r="G183" s="10"/>
      <c r="H183" s="17">
        <f>+I126+$D$161+C$167</f>
        <v>77.043310167651924</v>
      </c>
    </row>
    <row r="184" spans="1:8" x14ac:dyDescent="0.6">
      <c r="A184" s="62"/>
      <c r="B184" s="77" t="s">
        <v>128</v>
      </c>
      <c r="C184" s="10">
        <f>(C181*SUM(C49:C52)-C158*10*E157*SUM(C49:C52))/SUM(C49:C52)</f>
        <v>54.972465179458574</v>
      </c>
      <c r="D184" s="10"/>
      <c r="E184" s="10"/>
      <c r="F184" s="10"/>
      <c r="G184" s="10"/>
      <c r="H184" s="10"/>
    </row>
    <row r="185" spans="1:8" x14ac:dyDescent="0.6">
      <c r="A185" s="62"/>
      <c r="B185" s="77" t="s">
        <v>129</v>
      </c>
      <c r="C185" s="10">
        <f>C184+C158*10</f>
        <v>116.74246517945858</v>
      </c>
      <c r="D185" s="10"/>
      <c r="E185" s="10"/>
      <c r="F185" s="10"/>
      <c r="G185" s="10"/>
      <c r="H185" s="10"/>
    </row>
    <row r="186" spans="1:8" x14ac:dyDescent="0.6">
      <c r="A186" s="62"/>
      <c r="B186" s="10"/>
      <c r="C186" s="10"/>
      <c r="D186" s="10"/>
      <c r="E186" s="10"/>
      <c r="F186" s="10"/>
      <c r="G186" s="10"/>
      <c r="H186" s="10"/>
    </row>
    <row r="187" spans="1:8" x14ac:dyDescent="0.6">
      <c r="A187" s="62"/>
      <c r="C187" s="10"/>
      <c r="D187" s="10"/>
      <c r="E187" s="10"/>
      <c r="F187" s="10"/>
      <c r="G187" s="10"/>
      <c r="H187" s="10"/>
    </row>
    <row r="188" spans="1:8" x14ac:dyDescent="0.6">
      <c r="A188" s="62"/>
      <c r="B188" s="69" t="s">
        <v>70</v>
      </c>
      <c r="C188" s="17">
        <f t="shared" ref="C188" si="42">+C128+$D$161+C$167+C172</f>
        <v>102.09971373500744</v>
      </c>
      <c r="D188" s="10">
        <f>+D128+$D$161+D$167+D172</f>
        <v>95.551367052858254</v>
      </c>
      <c r="E188" s="10">
        <f>+E128+$D$161+E$167+E172</f>
        <v>84.431096454368102</v>
      </c>
      <c r="F188" s="10">
        <f>+F128+$D$161+F$167+F172</f>
        <v>70.731778646783482</v>
      </c>
      <c r="G188" s="10">
        <f>+G128+$D$161+G$167+G172</f>
        <v>69.921549457466512</v>
      </c>
      <c r="H188" s="10">
        <f>+C128+$D$161+C$167+C172</f>
        <v>102.09971373500744</v>
      </c>
    </row>
    <row r="189" spans="1:8" x14ac:dyDescent="0.6">
      <c r="A189" s="62"/>
      <c r="B189" s="98" t="s">
        <v>79</v>
      </c>
      <c r="C189" s="10"/>
      <c r="D189" s="17">
        <f>+D129+$D$161+D$167+(D172*M44/M45)</f>
        <v>114.61107255309433</v>
      </c>
      <c r="E189" s="10"/>
      <c r="F189" s="10"/>
      <c r="G189" s="10"/>
      <c r="H189" s="17">
        <f>+I129+$D$161+C$167+(C172*R44/R45)</f>
        <v>141.25177645630737</v>
      </c>
    </row>
    <row r="190" spans="1:8" x14ac:dyDescent="0.6">
      <c r="A190" s="62"/>
      <c r="B190" s="98" t="s">
        <v>80</v>
      </c>
      <c r="C190" s="10"/>
      <c r="D190" s="17">
        <f>+D130+$D$161+D$167</f>
        <v>85.034861040252991</v>
      </c>
      <c r="E190" s="10"/>
      <c r="F190" s="10"/>
      <c r="G190" s="10"/>
      <c r="H190" s="17">
        <f>+I130+$D$161+C$167</f>
        <v>89.524897432356198</v>
      </c>
    </row>
    <row r="191" spans="1:8" x14ac:dyDescent="0.6">
      <c r="A191" s="62"/>
      <c r="C191" s="10"/>
      <c r="D191" s="10"/>
      <c r="E191" s="10"/>
      <c r="F191" s="10"/>
      <c r="G191" s="10"/>
      <c r="H191" s="10"/>
    </row>
    <row r="192" spans="1:8" x14ac:dyDescent="0.6">
      <c r="A192" s="62"/>
      <c r="B192" s="52" t="s">
        <v>130</v>
      </c>
      <c r="C192" s="17">
        <f t="shared" ref="C192" si="43">+C132+$D$161+C$167+C170</f>
        <v>96.913763520152969</v>
      </c>
      <c r="D192" s="10">
        <f>+D132+$D$161+D$167+D170</f>
        <v>91.649480837036819</v>
      </c>
      <c r="E192" s="10">
        <f>+E132+$D$161+E$167+E170</f>
        <v>82.025326054194352</v>
      </c>
      <c r="F192" s="10">
        <f>+F132+$D$161+F$167+F170</f>
        <v>68.074990634820182</v>
      </c>
      <c r="G192" s="10">
        <f>+G132+$D$161+G$167+G170</f>
        <v>67.373458407059658</v>
      </c>
      <c r="H192" s="10">
        <f>+I132+$D$161+C$167+C170</f>
        <v>96.913763520152969</v>
      </c>
    </row>
    <row r="193" spans="1:26" x14ac:dyDescent="0.6">
      <c r="A193" s="62"/>
      <c r="C193" s="10"/>
      <c r="D193" s="10"/>
      <c r="E193" s="10"/>
      <c r="F193" s="10"/>
      <c r="G193" s="10"/>
      <c r="H193" s="10"/>
    </row>
    <row r="194" spans="1:26" x14ac:dyDescent="0.6">
      <c r="A194" s="62"/>
      <c r="B194" s="61" t="s">
        <v>131</v>
      </c>
    </row>
    <row r="195" spans="1:26" x14ac:dyDescent="0.6">
      <c r="A195" s="62"/>
      <c r="B195" s="60"/>
    </row>
    <row r="196" spans="1:26" x14ac:dyDescent="0.6">
      <c r="A196" s="62"/>
      <c r="C196" s="75" t="str">
        <f>+H6</f>
        <v>SC2 Dem</v>
      </c>
      <c r="D196" s="67"/>
      <c r="F196" s="73" t="s">
        <v>132</v>
      </c>
    </row>
    <row r="197" spans="1:26" x14ac:dyDescent="0.6">
      <c r="A197" s="62"/>
      <c r="C197" s="67"/>
      <c r="E197" s="73"/>
    </row>
    <row r="198" spans="1:26" x14ac:dyDescent="0.6">
      <c r="A198" s="62"/>
      <c r="B198" s="69" t="s">
        <v>64</v>
      </c>
      <c r="C198" s="10">
        <f>+H124+$D$161</f>
        <v>61.660230012897472</v>
      </c>
      <c r="F198" s="116" t="s">
        <v>133</v>
      </c>
    </row>
    <row r="199" spans="1:26" x14ac:dyDescent="0.6">
      <c r="A199" s="62"/>
      <c r="B199" s="98"/>
      <c r="C199" s="10"/>
    </row>
    <row r="200" spans="1:26" x14ac:dyDescent="0.6">
      <c r="A200" s="62"/>
      <c r="B200" s="98"/>
      <c r="C200" s="10"/>
      <c r="G200" s="75"/>
      <c r="H200" s="117" t="s">
        <v>134</v>
      </c>
      <c r="I200" s="117" t="s">
        <v>135</v>
      </c>
    </row>
    <row r="201" spans="1:26" x14ac:dyDescent="0.6">
      <c r="A201" s="62"/>
      <c r="C201" s="10"/>
    </row>
    <row r="202" spans="1:26" x14ac:dyDescent="0.6">
      <c r="A202" s="62"/>
      <c r="B202" s="69" t="s">
        <v>70</v>
      </c>
      <c r="C202" s="10">
        <f>+H128+$D$161</f>
        <v>70.268173725288051</v>
      </c>
      <c r="F202" s="77" t="s">
        <v>98</v>
      </c>
      <c r="G202" s="18"/>
      <c r="H202" s="118">
        <f>H213</f>
        <v>1.5840000000000001</v>
      </c>
      <c r="I202" s="118">
        <f>I213</f>
        <v>1.5840000000000001</v>
      </c>
    </row>
    <row r="203" spans="1:26" x14ac:dyDescent="0.6">
      <c r="A203" s="62"/>
      <c r="B203" s="98"/>
      <c r="C203" s="10"/>
      <c r="F203" s="77" t="s">
        <v>104</v>
      </c>
      <c r="G203" s="18"/>
      <c r="H203" s="118">
        <f>H214</f>
        <v>1.4870000000000001</v>
      </c>
      <c r="I203" s="118">
        <f>I214</f>
        <v>1.4870000000000001</v>
      </c>
    </row>
    <row r="204" spans="1:26" x14ac:dyDescent="0.6">
      <c r="A204" s="62"/>
      <c r="B204" s="98"/>
      <c r="C204" s="10"/>
    </row>
    <row r="205" spans="1:26" x14ac:dyDescent="0.6">
      <c r="A205" s="62"/>
      <c r="B205" s="98"/>
      <c r="C205" s="10"/>
      <c r="F205" s="119" t="s">
        <v>136</v>
      </c>
      <c r="H205" s="108"/>
    </row>
    <row r="206" spans="1:26" x14ac:dyDescent="0.6">
      <c r="A206" s="62"/>
      <c r="B206" s="52" t="s">
        <v>137</v>
      </c>
      <c r="C206" s="10">
        <f>+H132+$D$161</f>
        <v>67.174761542199832</v>
      </c>
      <c r="F206" s="77" t="s">
        <v>138</v>
      </c>
      <c r="G206" s="12">
        <f>+C147/1000/12</f>
        <v>4.3670833333333334</v>
      </c>
      <c r="H206" s="108" t="s">
        <v>139</v>
      </c>
      <c r="P206" s="99"/>
    </row>
    <row r="207" spans="1:26" x14ac:dyDescent="0.6">
      <c r="A207" s="94" t="s">
        <v>125</v>
      </c>
      <c r="B207" s="120" t="s">
        <v>140</v>
      </c>
      <c r="C207" s="10"/>
      <c r="K207" s="121" t="s">
        <v>132</v>
      </c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</row>
    <row r="208" spans="1:26" x14ac:dyDescent="0.6">
      <c r="A208" s="94"/>
      <c r="C208" s="10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</row>
    <row r="209" spans="1:27" x14ac:dyDescent="0.6">
      <c r="A209" s="62"/>
      <c r="B209" s="123" t="s">
        <v>141</v>
      </c>
      <c r="C209" s="10"/>
      <c r="D209" s="10"/>
      <c r="F209" s="124" t="s">
        <v>133</v>
      </c>
      <c r="K209" s="125" t="s">
        <v>133</v>
      </c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</row>
    <row r="210" spans="1:27" x14ac:dyDescent="0.6">
      <c r="A210" s="62"/>
      <c r="B210" s="69" t="s">
        <v>64</v>
      </c>
      <c r="C210" s="17">
        <f>(C198*Q48+($H213*($M$223/4*H144))+($I213*($M$223/4*H144))+($G206*$H144*H141*1000))/Q48</f>
        <v>82.419132608332006</v>
      </c>
      <c r="D210" s="17"/>
      <c r="F210" s="88"/>
      <c r="K210" s="122"/>
      <c r="L210" s="122"/>
      <c r="M210" s="122"/>
      <c r="N210" s="122"/>
      <c r="O210" s="122"/>
      <c r="P210" s="122"/>
      <c r="Q210" s="122"/>
      <c r="R210" s="122"/>
      <c r="S210" s="122"/>
      <c r="T210" s="262" t="s">
        <v>142</v>
      </c>
      <c r="U210" s="262"/>
      <c r="V210" s="126"/>
      <c r="W210" s="126"/>
      <c r="X210" s="122"/>
      <c r="Y210" s="122"/>
      <c r="Z210" s="122" t="s">
        <v>143</v>
      </c>
      <c r="AA210" s="52">
        <v>3</v>
      </c>
    </row>
    <row r="211" spans="1:27" x14ac:dyDescent="0.6">
      <c r="A211" s="62"/>
      <c r="B211" s="98"/>
      <c r="C211" s="10"/>
      <c r="D211" s="10"/>
      <c r="F211" s="88"/>
      <c r="K211" s="122"/>
      <c r="L211" s="127" t="str">
        <f>H6</f>
        <v>SC2 Dem</v>
      </c>
      <c r="M211" s="128" t="s">
        <v>144</v>
      </c>
      <c r="N211" s="128" t="s">
        <v>135</v>
      </c>
      <c r="O211" s="122"/>
      <c r="P211" s="122" t="s">
        <v>145</v>
      </c>
      <c r="Q211" s="129" t="s">
        <v>144</v>
      </c>
      <c r="R211" s="129" t="s">
        <v>135</v>
      </c>
      <c r="S211" s="129" t="s">
        <v>146</v>
      </c>
      <c r="T211" s="122" t="s">
        <v>147</v>
      </c>
      <c r="U211" s="122" t="s">
        <v>148</v>
      </c>
      <c r="V211" s="122" t="s">
        <v>149</v>
      </c>
      <c r="W211" s="122" t="s">
        <v>150</v>
      </c>
      <c r="X211" s="130">
        <v>1</v>
      </c>
      <c r="Y211" s="122"/>
      <c r="Z211" s="122"/>
    </row>
    <row r="212" spans="1:27" x14ac:dyDescent="0.6">
      <c r="A212" s="62"/>
      <c r="B212" s="98"/>
      <c r="C212" s="10"/>
      <c r="D212" s="10"/>
      <c r="F212" s="88"/>
      <c r="G212" s="75"/>
      <c r="H212" s="117" t="s">
        <v>134</v>
      </c>
      <c r="I212" s="117" t="s">
        <v>135</v>
      </c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</row>
    <row r="213" spans="1:27" x14ac:dyDescent="0.6">
      <c r="A213" s="62"/>
      <c r="C213" s="10"/>
      <c r="D213" s="10"/>
      <c r="F213" s="88" t="s">
        <v>98</v>
      </c>
      <c r="G213" s="118"/>
      <c r="H213" s="118">
        <f>M213</f>
        <v>1.5840000000000001</v>
      </c>
      <c r="I213" s="118">
        <f>N213</f>
        <v>1.5840000000000001</v>
      </c>
      <c r="K213" s="129" t="s">
        <v>98</v>
      </c>
      <c r="L213" s="19">
        <f>ROUND(H139*D149*E144/$M$223,3)</f>
        <v>1.93</v>
      </c>
      <c r="M213" s="113">
        <f>ROUND((P213-V213*(1-$X$211)*R213)/S213,$AA$210)</f>
        <v>1.5840000000000001</v>
      </c>
      <c r="N213" s="113">
        <f>ROUND(M213+V213*(1-$X$211),$AA$210)</f>
        <v>1.5840000000000001</v>
      </c>
      <c r="O213" s="122"/>
      <c r="P213" s="19">
        <f>H139*D149*E144</f>
        <v>684387.77004000009</v>
      </c>
      <c r="Q213" s="131">
        <f>$M$229</f>
        <v>77444.378463187692</v>
      </c>
      <c r="R213" s="131">
        <f>$M$223</f>
        <v>354685.57153681235</v>
      </c>
      <c r="S213" s="132">
        <f>Q213+R213</f>
        <v>432129.95000000007</v>
      </c>
      <c r="T213" s="133">
        <v>0.5</v>
      </c>
      <c r="U213" s="133">
        <v>1.93</v>
      </c>
      <c r="V213" s="122">
        <f>U213-T213</f>
        <v>1.43</v>
      </c>
      <c r="W213" s="122"/>
      <c r="X213" s="122"/>
      <c r="Y213" s="122"/>
      <c r="Z213" s="99">
        <f>M213*Q213+N213*R213</f>
        <v>684493.84080000012</v>
      </c>
      <c r="AA213" s="99">
        <f>P213-Z213</f>
        <v>-106.07076000003144</v>
      </c>
    </row>
    <row r="214" spans="1:27" x14ac:dyDescent="0.6">
      <c r="A214" s="62"/>
      <c r="B214" s="69" t="s">
        <v>70</v>
      </c>
      <c r="C214" s="17">
        <f>(C202*Q44+($H214*($M$224/8*H145))+($I214*($M$224/8*H145))+($G206*$H145*H141*1000))/Q44</f>
        <v>91.642780888872778</v>
      </c>
      <c r="D214" s="17"/>
      <c r="F214" s="88" t="s">
        <v>104</v>
      </c>
      <c r="G214" s="118"/>
      <c r="H214" s="118">
        <f>M214</f>
        <v>1.4870000000000001</v>
      </c>
      <c r="I214" s="118">
        <f>N214</f>
        <v>1.4870000000000001</v>
      </c>
      <c r="K214" s="129" t="s">
        <v>104</v>
      </c>
      <c r="L214" s="19">
        <f>ROUND(H139*D150*E145/$M$224,3)</f>
        <v>1.879</v>
      </c>
      <c r="M214" s="52">
        <f>ROUND((P214-V214*(1-$X$211)*R214)/S214,$AA$210)</f>
        <v>1.4870000000000001</v>
      </c>
      <c r="N214" s="113">
        <f>ROUND(M214+V214*(1-$X$211),$AA$210)</f>
        <v>1.4870000000000001</v>
      </c>
      <c r="O214" s="122"/>
      <c r="P214" s="19">
        <f>H139*D150*E145</f>
        <v>1157626.42668</v>
      </c>
      <c r="Q214" s="131">
        <f>$M$230</f>
        <v>162700.97933905452</v>
      </c>
      <c r="R214" s="131">
        <f>$M$224</f>
        <v>615972.07066094549</v>
      </c>
      <c r="S214" s="132">
        <f>Q214+R214</f>
        <v>778673.05</v>
      </c>
      <c r="T214" s="133">
        <v>0.63</v>
      </c>
      <c r="U214" s="133">
        <v>1.48</v>
      </c>
      <c r="V214" s="122">
        <f>U214-T214</f>
        <v>0.85</v>
      </c>
      <c r="W214" s="122"/>
      <c r="X214" s="122"/>
      <c r="Y214" s="122"/>
      <c r="Z214" s="122"/>
    </row>
    <row r="215" spans="1:27" x14ac:dyDescent="0.6">
      <c r="A215" s="62"/>
      <c r="B215" s="98"/>
      <c r="C215" s="10"/>
      <c r="G215" s="115"/>
      <c r="H215" s="115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</row>
    <row r="216" spans="1:27" x14ac:dyDescent="0.6">
      <c r="A216" s="62"/>
      <c r="B216" s="98"/>
      <c r="C216" s="10"/>
      <c r="K216" s="134" t="s">
        <v>136</v>
      </c>
      <c r="L216" s="122"/>
      <c r="M216" s="135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</row>
    <row r="217" spans="1:27" x14ac:dyDescent="0.6">
      <c r="A217" s="62"/>
      <c r="B217" s="98"/>
      <c r="C217" s="10"/>
      <c r="G217" s="100"/>
      <c r="H217" s="100"/>
      <c r="K217" s="129" t="s">
        <v>138</v>
      </c>
      <c r="L217" s="20">
        <f>+C147/1000/12</f>
        <v>4.3670833333333334</v>
      </c>
      <c r="M217" s="135" t="s">
        <v>139</v>
      </c>
      <c r="N217" s="122"/>
      <c r="O217" s="122"/>
      <c r="P217" s="136">
        <f>P213+P214</f>
        <v>1842014.1967200001</v>
      </c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</row>
    <row r="218" spans="1:27" x14ac:dyDescent="0.6">
      <c r="A218" s="62"/>
      <c r="B218" s="52" t="s">
        <v>151</v>
      </c>
      <c r="C218" s="17">
        <f>(C206*H56+($H213*($M$229/4*H144)+$H214*($M$230/8*H145)+$I213*($M$223/4*H144)+$I214*($M$224/8*H145))+($G206*$H146*H141*1000))/H56</f>
        <v>85.040335066712984</v>
      </c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</row>
    <row r="219" spans="1:27" x14ac:dyDescent="0.6">
      <c r="A219" s="62"/>
      <c r="C219" s="13"/>
      <c r="D219" s="13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</row>
    <row r="220" spans="1:27" ht="13.75" thickBot="1" x14ac:dyDescent="0.75">
      <c r="A220" s="62"/>
      <c r="B220" s="73" t="s">
        <v>152</v>
      </c>
      <c r="C220" s="10"/>
      <c r="D220" s="10"/>
    </row>
    <row r="221" spans="1:27" x14ac:dyDescent="0.6">
      <c r="A221" s="62"/>
      <c r="B221" s="77" t="s">
        <v>153</v>
      </c>
      <c r="C221" s="21">
        <f>(+SUMPRODUCT(C192:G192,C56:G56)+SUMPRODUCT(C218,H56))/1000</f>
        <v>98589.6530401083</v>
      </c>
      <c r="L221" s="137" t="s">
        <v>154</v>
      </c>
      <c r="M221" s="138"/>
    </row>
    <row r="222" spans="1:27" x14ac:dyDescent="0.6">
      <c r="A222" s="62"/>
      <c r="C222" s="77" t="s">
        <v>155</v>
      </c>
      <c r="D222" s="17">
        <f>+C221/SUM(C56:H56)*1000</f>
        <v>92.607896210900734</v>
      </c>
      <c r="E222" s="52" t="s">
        <v>156</v>
      </c>
      <c r="L222" s="139"/>
      <c r="M222" s="140" t="s">
        <v>157</v>
      </c>
    </row>
    <row r="223" spans="1:27" x14ac:dyDescent="0.6">
      <c r="A223" s="62"/>
      <c r="C223" s="77" t="s">
        <v>158</v>
      </c>
      <c r="D223" s="17">
        <f>+C221/SUMPRODUCT(C56:H56,C81:H81)*1000</f>
        <v>86.035543459954738</v>
      </c>
      <c r="E223" s="52" t="s">
        <v>159</v>
      </c>
      <c r="L223" s="139" t="s">
        <v>69</v>
      </c>
      <c r="M223" s="141">
        <v>354685.57153681235</v>
      </c>
    </row>
    <row r="224" spans="1:27" ht="13.75" thickBot="1" x14ac:dyDescent="0.75">
      <c r="A224" s="62"/>
      <c r="L224" s="142" t="s">
        <v>62</v>
      </c>
      <c r="M224" s="143">
        <v>615972.07066094549</v>
      </c>
    </row>
    <row r="225" spans="1:13" x14ac:dyDescent="0.6">
      <c r="A225" s="62"/>
      <c r="E225" s="144"/>
    </row>
    <row r="226" spans="1:13" ht="13.75" thickBot="1" x14ac:dyDescent="0.75">
      <c r="A226" s="94" t="s">
        <v>160</v>
      </c>
      <c r="B226" s="73" t="s">
        <v>161</v>
      </c>
    </row>
    <row r="227" spans="1:13" x14ac:dyDescent="0.6">
      <c r="A227" s="62"/>
      <c r="B227" s="73"/>
      <c r="L227" s="137" t="s">
        <v>154</v>
      </c>
      <c r="M227" s="138"/>
    </row>
    <row r="228" spans="1:13" x14ac:dyDescent="0.6">
      <c r="A228" s="62"/>
      <c r="B228" s="73" t="s">
        <v>162</v>
      </c>
      <c r="L228" s="139"/>
      <c r="M228" s="140" t="s">
        <v>163</v>
      </c>
    </row>
    <row r="229" spans="1:13" x14ac:dyDescent="0.6">
      <c r="A229" s="62"/>
      <c r="B229" s="60" t="s">
        <v>164</v>
      </c>
      <c r="L229" s="139" t="s">
        <v>69</v>
      </c>
      <c r="M229" s="141">
        <v>77444.378463187692</v>
      </c>
    </row>
    <row r="230" spans="1:13" ht="13.75" thickBot="1" x14ac:dyDescent="0.75">
      <c r="A230" s="62"/>
      <c r="B230" s="73"/>
      <c r="L230" s="142" t="s">
        <v>62</v>
      </c>
      <c r="M230" s="143">
        <v>162700.97933905452</v>
      </c>
    </row>
    <row r="231" spans="1:13" x14ac:dyDescent="0.6">
      <c r="A231" s="62"/>
      <c r="C231" s="75" t="str">
        <f t="shared" ref="C231" si="44">+C6</f>
        <v>SC1</v>
      </c>
      <c r="D231" s="75" t="str">
        <f>+D6</f>
        <v>SC3</v>
      </c>
      <c r="E231" s="75" t="str">
        <f>+E6</f>
        <v>SC2 ND</v>
      </c>
      <c r="F231" s="75" t="str">
        <f>+F6</f>
        <v>SC4</v>
      </c>
      <c r="G231" s="75" t="str">
        <f>+G6</f>
        <v>SC6</v>
      </c>
      <c r="H231" s="75" t="str">
        <f>$I$24</f>
        <v>SC1 TOD</v>
      </c>
    </row>
    <row r="232" spans="1:13" x14ac:dyDescent="0.6">
      <c r="A232" s="62"/>
      <c r="C232" s="67"/>
      <c r="D232" s="67"/>
      <c r="E232" s="67"/>
    </row>
    <row r="233" spans="1:13" x14ac:dyDescent="0.6">
      <c r="A233" s="62"/>
      <c r="B233" s="69" t="s">
        <v>64</v>
      </c>
      <c r="C233" s="22">
        <f>ROUND(+C181/$D$223,3)</f>
        <v>1.048</v>
      </c>
      <c r="D233" s="23"/>
      <c r="E233" s="22">
        <f>ROUND(+E181/$D$223,3)</f>
        <v>0.88</v>
      </c>
      <c r="F233" s="22">
        <f>ROUND(+F181/$D$223,3)</f>
        <v>0.71099999999999997</v>
      </c>
      <c r="G233" s="22">
        <f>ROUND(+G181/$D$223,3)</f>
        <v>0.70899999999999996</v>
      </c>
      <c r="H233" s="24"/>
      <c r="I233" s="24"/>
      <c r="J233" s="24"/>
    </row>
    <row r="234" spans="1:13" x14ac:dyDescent="0.6">
      <c r="A234" s="62"/>
      <c r="B234" s="98" t="s">
        <v>79</v>
      </c>
      <c r="C234" s="23"/>
      <c r="D234" s="22">
        <f>ROUND(+D182/$D$223,3)</f>
        <v>1.22</v>
      </c>
      <c r="E234" s="23"/>
      <c r="F234" s="23"/>
      <c r="G234" s="23"/>
      <c r="H234" s="22">
        <f>ROUND(+H182/$D$223,3)</f>
        <v>1.39</v>
      </c>
      <c r="I234" s="24"/>
      <c r="J234" s="24"/>
    </row>
    <row r="235" spans="1:13" x14ac:dyDescent="0.6">
      <c r="A235" s="62"/>
      <c r="B235" s="98" t="s">
        <v>80</v>
      </c>
      <c r="C235" s="23"/>
      <c r="D235" s="22">
        <f>ROUND(+D183/$D$223,3)</f>
        <v>0.83099999999999996</v>
      </c>
      <c r="E235" s="23"/>
      <c r="F235" s="23"/>
      <c r="G235" s="23"/>
      <c r="H235" s="22">
        <f>ROUND(+H183/$D$223,3)</f>
        <v>0.89500000000000002</v>
      </c>
      <c r="I235" s="24"/>
      <c r="J235" s="24"/>
    </row>
    <row r="236" spans="1:13" x14ac:dyDescent="0.6">
      <c r="A236" s="62"/>
      <c r="B236" s="98"/>
      <c r="C236" s="23"/>
      <c r="D236" s="25"/>
      <c r="E236" s="23"/>
      <c r="F236" s="23"/>
      <c r="G236" s="23"/>
      <c r="H236" s="24"/>
      <c r="I236" s="24"/>
      <c r="J236" s="24"/>
    </row>
    <row r="237" spans="1:13" x14ac:dyDescent="0.6">
      <c r="A237" s="62"/>
      <c r="B237" s="117"/>
      <c r="D237" s="25"/>
      <c r="E237" s="23"/>
      <c r="F237" s="23"/>
      <c r="G237" s="23"/>
      <c r="H237" s="24"/>
      <c r="I237" s="24"/>
      <c r="J237" s="24"/>
    </row>
    <row r="238" spans="1:13" x14ac:dyDescent="0.6">
      <c r="A238" s="62"/>
      <c r="B238" s="145" t="s">
        <v>165</v>
      </c>
      <c r="C238" s="26">
        <f>C184-C181</f>
        <v>-35.227431000000003</v>
      </c>
      <c r="D238" s="25"/>
      <c r="E238" s="23"/>
      <c r="F238" s="23"/>
      <c r="G238" s="23"/>
      <c r="H238" s="24"/>
      <c r="I238" s="24"/>
      <c r="J238" s="24"/>
    </row>
    <row r="239" spans="1:13" x14ac:dyDescent="0.6">
      <c r="A239" s="62"/>
      <c r="B239" s="145" t="s">
        <v>166</v>
      </c>
      <c r="C239" s="26">
        <f>C185-C181</f>
        <v>26.542569</v>
      </c>
      <c r="D239" s="25"/>
      <c r="E239" s="23"/>
      <c r="F239" s="23"/>
      <c r="G239" s="23"/>
      <c r="H239" s="24"/>
      <c r="I239" s="24"/>
      <c r="J239" s="24"/>
    </row>
    <row r="240" spans="1:13" x14ac:dyDescent="0.6">
      <c r="A240" s="62"/>
      <c r="B240" s="23"/>
      <c r="C240" s="23"/>
      <c r="D240" s="25"/>
      <c r="E240" s="23"/>
      <c r="F240" s="23"/>
      <c r="G240" s="23"/>
      <c r="H240" s="24"/>
      <c r="I240" s="24"/>
      <c r="J240" s="24"/>
    </row>
    <row r="241" spans="1:10" x14ac:dyDescent="0.6">
      <c r="A241" s="62"/>
      <c r="C241" s="23"/>
      <c r="D241" s="23"/>
      <c r="E241" s="23"/>
      <c r="F241" s="23"/>
      <c r="G241" s="23"/>
      <c r="H241" s="24"/>
      <c r="I241" s="24"/>
      <c r="J241" s="24"/>
    </row>
    <row r="242" spans="1:10" x14ac:dyDescent="0.6">
      <c r="A242" s="62"/>
      <c r="B242" s="69" t="s">
        <v>70</v>
      </c>
      <c r="C242" s="22">
        <f>ROUND(+C188/$D$223,3)</f>
        <v>1.1870000000000001</v>
      </c>
      <c r="D242" s="27"/>
      <c r="E242" s="22">
        <f>ROUND(+E188/$D$223,3)</f>
        <v>0.98099999999999998</v>
      </c>
      <c r="F242" s="22">
        <f>ROUND(+F188/$D$223,3)</f>
        <v>0.82199999999999995</v>
      </c>
      <c r="G242" s="22">
        <f>ROUND(+G188/$D$223,3)</f>
        <v>0.81299999999999994</v>
      </c>
      <c r="H242" s="24"/>
      <c r="I242" s="24"/>
      <c r="J242" s="24"/>
    </row>
    <row r="243" spans="1:10" x14ac:dyDescent="0.6">
      <c r="A243" s="62"/>
      <c r="B243" s="98" t="s">
        <v>79</v>
      </c>
      <c r="C243" s="23"/>
      <c r="D243" s="22">
        <f>ROUND(+D189/$D$223,3)</f>
        <v>1.3320000000000001</v>
      </c>
      <c r="E243" s="23"/>
      <c r="F243" s="23"/>
      <c r="G243" s="23"/>
      <c r="H243" s="28">
        <f>ROUND(+H189/$D$223,3)</f>
        <v>1.6419999999999999</v>
      </c>
      <c r="I243" s="24"/>
      <c r="J243" s="24"/>
    </row>
    <row r="244" spans="1:10" x14ac:dyDescent="0.6">
      <c r="A244" s="62"/>
      <c r="B244" s="98" t="s">
        <v>80</v>
      </c>
      <c r="C244" s="23"/>
      <c r="D244" s="22">
        <f>ROUND(+D190/$D$223,3)</f>
        <v>0.98799999999999999</v>
      </c>
      <c r="E244" s="23"/>
      <c r="F244" s="23"/>
      <c r="G244" s="23"/>
      <c r="H244" s="28">
        <f>ROUND(+H190/$D$223,3)</f>
        <v>1.0409999999999999</v>
      </c>
      <c r="I244" s="24"/>
      <c r="J244" s="24"/>
    </row>
    <row r="245" spans="1:10" x14ac:dyDescent="0.6">
      <c r="A245" s="62"/>
      <c r="C245" s="24"/>
      <c r="D245" s="24"/>
      <c r="E245" s="24"/>
      <c r="F245" s="24"/>
      <c r="G245" s="24"/>
      <c r="H245" s="24"/>
      <c r="I245" s="24"/>
      <c r="J245" s="24"/>
    </row>
    <row r="246" spans="1:10" x14ac:dyDescent="0.6">
      <c r="A246" s="62"/>
      <c r="B246" s="52" t="s">
        <v>167</v>
      </c>
      <c r="C246" s="29">
        <f t="shared" ref="C246" si="45">ROUND(+C192/$D$223,3)</f>
        <v>1.1259999999999999</v>
      </c>
      <c r="D246" s="29">
        <f>ROUND(+D192/$D$223,3)</f>
        <v>1.0649999999999999</v>
      </c>
      <c r="E246" s="29">
        <f>ROUND(+E192/$D$223,3)</f>
        <v>0.95299999999999996</v>
      </c>
      <c r="F246" s="29">
        <f>ROUND(+F192/$D$223,3)</f>
        <v>0.79100000000000004</v>
      </c>
      <c r="G246" s="29">
        <f>ROUND(+G192/$D$223,3)</f>
        <v>0.78300000000000003</v>
      </c>
      <c r="H246" s="28">
        <f>ROUND(+H192/$D$223,3)</f>
        <v>1.1259999999999999</v>
      </c>
      <c r="I246" s="24"/>
      <c r="J246" s="24"/>
    </row>
    <row r="247" spans="1:10" x14ac:dyDescent="0.6">
      <c r="A247" s="62"/>
    </row>
    <row r="248" spans="1:10" x14ac:dyDescent="0.6">
      <c r="A248" s="94" t="s">
        <v>160</v>
      </c>
      <c r="B248" s="120" t="s">
        <v>140</v>
      </c>
    </row>
    <row r="249" spans="1:10" x14ac:dyDescent="0.6">
      <c r="A249" s="94"/>
      <c r="B249" s="120"/>
    </row>
    <row r="250" spans="1:10" x14ac:dyDescent="0.6">
      <c r="A250" s="62"/>
      <c r="B250" s="73" t="s">
        <v>168</v>
      </c>
    </row>
    <row r="251" spans="1:10" x14ac:dyDescent="0.6">
      <c r="A251" s="62"/>
      <c r="B251" s="60" t="s">
        <v>169</v>
      </c>
    </row>
    <row r="252" spans="1:10" x14ac:dyDescent="0.6">
      <c r="A252" s="62"/>
    </row>
    <row r="253" spans="1:10" x14ac:dyDescent="0.6">
      <c r="A253" s="62"/>
      <c r="C253" s="117" t="str">
        <f>+H6</f>
        <v>SC2 Dem</v>
      </c>
      <c r="D253" s="117" t="str">
        <f>+C253</f>
        <v>SC2 Dem</v>
      </c>
      <c r="E253" s="67"/>
      <c r="F253" s="67"/>
      <c r="G253" s="146" t="s">
        <v>132</v>
      </c>
    </row>
    <row r="254" spans="1:10" x14ac:dyDescent="0.6">
      <c r="A254" s="62"/>
      <c r="C254" s="75" t="s">
        <v>170</v>
      </c>
      <c r="D254" s="75" t="s">
        <v>171</v>
      </c>
      <c r="E254" s="67"/>
      <c r="F254" s="67"/>
      <c r="G254" s="88"/>
    </row>
    <row r="255" spans="1:10" x14ac:dyDescent="0.6">
      <c r="A255" s="62"/>
      <c r="B255" s="69" t="s">
        <v>64</v>
      </c>
      <c r="C255" s="22">
        <f>ROUND(+C210/$D$223,3)</f>
        <v>0.95799999999999996</v>
      </c>
      <c r="D255" s="147">
        <f>+C198-C210</f>
        <v>-20.758902595434535</v>
      </c>
      <c r="F255" s="99"/>
      <c r="G255" s="124" t="s">
        <v>133</v>
      </c>
    </row>
    <row r="256" spans="1:10" x14ac:dyDescent="0.6">
      <c r="A256" s="62"/>
      <c r="B256" s="148"/>
      <c r="C256" s="23"/>
      <c r="D256" s="73"/>
      <c r="E256" s="25"/>
      <c r="F256" s="149"/>
      <c r="G256" s="88"/>
    </row>
    <row r="257" spans="1:10" x14ac:dyDescent="0.6">
      <c r="A257" s="62"/>
      <c r="B257" s="98"/>
      <c r="C257" s="23"/>
      <c r="D257" s="73"/>
      <c r="E257" s="25"/>
      <c r="F257" s="149"/>
      <c r="G257" s="88"/>
      <c r="H257" s="75"/>
      <c r="I257" s="117" t="s">
        <v>134</v>
      </c>
      <c r="J257" s="117" t="s">
        <v>135</v>
      </c>
    </row>
    <row r="258" spans="1:10" x14ac:dyDescent="0.6">
      <c r="A258" s="62"/>
      <c r="C258" s="23"/>
      <c r="D258" s="73"/>
      <c r="E258" s="23"/>
      <c r="F258" s="149"/>
      <c r="G258" s="88"/>
    </row>
    <row r="259" spans="1:10" x14ac:dyDescent="0.6">
      <c r="A259" s="62"/>
      <c r="B259" s="69" t="s">
        <v>70</v>
      </c>
      <c r="C259" s="22">
        <f>ROUND(+C214/$D$223,3)</f>
        <v>1.0649999999999999</v>
      </c>
      <c r="D259" s="147">
        <f>+C202-C214</f>
        <v>-21.374607163584727</v>
      </c>
      <c r="E259" s="25"/>
      <c r="F259" s="149"/>
      <c r="G259" s="150" t="s">
        <v>98</v>
      </c>
      <c r="H259" s="18"/>
      <c r="I259" s="10">
        <f>M213</f>
        <v>1.5840000000000001</v>
      </c>
      <c r="J259" s="10">
        <f>N213</f>
        <v>1.5840000000000001</v>
      </c>
    </row>
    <row r="260" spans="1:10" x14ac:dyDescent="0.6">
      <c r="A260" s="62"/>
      <c r="B260" s="148"/>
      <c r="C260" s="23"/>
      <c r="E260" s="25"/>
      <c r="F260" s="149"/>
      <c r="G260" s="150" t="s">
        <v>104</v>
      </c>
      <c r="H260" s="18"/>
      <c r="I260" s="10">
        <f>M214</f>
        <v>1.4870000000000001</v>
      </c>
      <c r="J260" s="10">
        <f>N214</f>
        <v>1.4870000000000001</v>
      </c>
    </row>
    <row r="261" spans="1:10" x14ac:dyDescent="0.6">
      <c r="A261" s="62"/>
      <c r="B261" s="98"/>
      <c r="C261" s="23"/>
      <c r="E261" s="25"/>
      <c r="F261" s="149"/>
      <c r="G261" s="150"/>
      <c r="H261" s="10"/>
      <c r="I261" s="108"/>
    </row>
    <row r="262" spans="1:10" x14ac:dyDescent="0.6">
      <c r="A262" s="62"/>
      <c r="C262" s="24"/>
      <c r="E262" s="24"/>
      <c r="G262" s="151" t="s">
        <v>136</v>
      </c>
    </row>
    <row r="263" spans="1:10" x14ac:dyDescent="0.6">
      <c r="A263" s="62"/>
      <c r="B263" s="52" t="s">
        <v>151</v>
      </c>
      <c r="C263" s="29">
        <f>ROUND(+C218/$D$223,3)</f>
        <v>0.98799999999999999</v>
      </c>
      <c r="E263" s="24"/>
      <c r="G263" s="150" t="s">
        <v>138</v>
      </c>
      <c r="H263" s="18">
        <f>+G206</f>
        <v>4.3670833333333334</v>
      </c>
      <c r="I263" s="108" t="s">
        <v>139</v>
      </c>
    </row>
    <row r="264" spans="1:10" x14ac:dyDescent="0.6">
      <c r="A264" s="62"/>
      <c r="C264" s="24"/>
      <c r="E264" s="24"/>
    </row>
    <row r="265" spans="1:10" x14ac:dyDescent="0.6">
      <c r="A265" s="62"/>
      <c r="C265" s="24"/>
      <c r="E265" s="24"/>
    </row>
    <row r="266" spans="1:10" x14ac:dyDescent="0.6">
      <c r="A266" s="94" t="s">
        <v>172</v>
      </c>
      <c r="B266" s="61" t="s">
        <v>173</v>
      </c>
    </row>
    <row r="267" spans="1:10" x14ac:dyDescent="0.6">
      <c r="A267" s="62"/>
      <c r="B267" s="73"/>
    </row>
    <row r="268" spans="1:10" x14ac:dyDescent="0.6">
      <c r="A268" s="62"/>
      <c r="B268" s="73" t="s">
        <v>162</v>
      </c>
    </row>
    <row r="269" spans="1:10" x14ac:dyDescent="0.6">
      <c r="A269" s="62"/>
      <c r="B269" s="56" t="s">
        <v>174</v>
      </c>
    </row>
    <row r="270" spans="1:10" x14ac:dyDescent="0.6">
      <c r="A270" s="62"/>
      <c r="B270" s="60" t="s">
        <v>61</v>
      </c>
    </row>
    <row r="271" spans="1:10" x14ac:dyDescent="0.6">
      <c r="A271" s="62"/>
      <c r="C271" s="75" t="str">
        <f t="shared" ref="C271" si="46">+C6</f>
        <v>SC1</v>
      </c>
      <c r="D271" s="75" t="str">
        <f>+D6</f>
        <v>SC3</v>
      </c>
      <c r="E271" s="75" t="str">
        <f>+E6</f>
        <v>SC2 ND</v>
      </c>
      <c r="F271" s="75" t="str">
        <f>+F6</f>
        <v>SC4</v>
      </c>
      <c r="G271" s="75" t="str">
        <f>+G6</f>
        <v>SC6</v>
      </c>
      <c r="H271" s="75" t="str">
        <f>$I$24</f>
        <v>SC1 TOD</v>
      </c>
    </row>
    <row r="272" spans="1:10" x14ac:dyDescent="0.6">
      <c r="A272" s="62"/>
      <c r="C272" s="67"/>
      <c r="D272" s="10"/>
      <c r="E272" s="67"/>
    </row>
    <row r="273" spans="1:9" x14ac:dyDescent="0.6">
      <c r="A273" s="62"/>
      <c r="B273" s="69" t="s">
        <v>64</v>
      </c>
      <c r="C273" s="17">
        <f t="shared" ref="C273" si="47">C181-C$167</f>
        <v>68.757236084003097</v>
      </c>
      <c r="D273" s="17">
        <f>D181-D$167</f>
        <v>68.953005590985981</v>
      </c>
      <c r="E273" s="17">
        <f>E181-E$167</f>
        <v>66.528068472614663</v>
      </c>
      <c r="F273" s="17">
        <f>F181-F$167</f>
        <v>61.161441192527285</v>
      </c>
      <c r="G273" s="17">
        <f>G181-G$167</f>
        <v>61.014394867313165</v>
      </c>
      <c r="H273" s="10">
        <f>H181-H$167</f>
        <v>68.757236084003097</v>
      </c>
    </row>
    <row r="274" spans="1:9" x14ac:dyDescent="0.6">
      <c r="A274" s="62"/>
      <c r="B274" s="98" t="s">
        <v>79</v>
      </c>
      <c r="C274" s="10"/>
      <c r="D274" s="17">
        <f>D182-D$167</f>
        <v>88.498360971540222</v>
      </c>
      <c r="E274" s="10"/>
      <c r="F274" s="10"/>
      <c r="G274" s="10"/>
      <c r="H274" s="99">
        <f>H182-H$167</f>
        <v>98.182766730375846</v>
      </c>
    </row>
    <row r="275" spans="1:9" x14ac:dyDescent="0.6">
      <c r="A275" s="62"/>
      <c r="B275" s="98" t="s">
        <v>80</v>
      </c>
      <c r="C275" s="10"/>
      <c r="D275" s="17">
        <f>D183-D$167</f>
        <v>55.036081718561341</v>
      </c>
      <c r="E275" s="10"/>
      <c r="F275" s="10"/>
      <c r="G275" s="10"/>
      <c r="H275" s="99">
        <f>H183-H$167</f>
        <v>55.600650072196437</v>
      </c>
    </row>
    <row r="276" spans="1:9" x14ac:dyDescent="0.6">
      <c r="A276" s="62"/>
      <c r="B276" s="77" t="s">
        <v>128</v>
      </c>
      <c r="C276" s="10">
        <f>(C273*SUM(C49:C52)-C158*10*E157*SUM(C49:C52))/SUM(C49:C52)</f>
        <v>33.529805084003087</v>
      </c>
      <c r="D276" s="17"/>
      <c r="E276" s="10"/>
      <c r="F276" s="10"/>
      <c r="G276" s="10"/>
    </row>
    <row r="277" spans="1:9" x14ac:dyDescent="0.6">
      <c r="A277" s="62"/>
      <c r="B277" s="77" t="s">
        <v>129</v>
      </c>
      <c r="C277" s="10">
        <f>C276+C158*10</f>
        <v>95.299805084003083</v>
      </c>
      <c r="D277" s="17"/>
      <c r="E277" s="10"/>
      <c r="F277" s="10"/>
      <c r="G277" s="10"/>
    </row>
    <row r="278" spans="1:9" x14ac:dyDescent="0.6">
      <c r="A278" s="62"/>
      <c r="B278" s="10"/>
      <c r="C278" s="10"/>
      <c r="D278" s="17"/>
      <c r="E278" s="10"/>
      <c r="F278" s="10"/>
      <c r="G278" s="10"/>
    </row>
    <row r="279" spans="1:9" x14ac:dyDescent="0.6">
      <c r="A279" s="62"/>
      <c r="C279" s="10"/>
      <c r="D279" s="10"/>
      <c r="E279" s="10"/>
      <c r="F279" s="10"/>
      <c r="G279" s="10"/>
    </row>
    <row r="280" spans="1:9" x14ac:dyDescent="0.6">
      <c r="A280" s="62"/>
      <c r="B280" s="69" t="s">
        <v>70</v>
      </c>
      <c r="C280" s="17">
        <f t="shared" ref="C280" si="48">C188-C$167</f>
        <v>80.657053639551947</v>
      </c>
      <c r="D280" s="17">
        <f>D188-D$167</f>
        <v>79.067895242769225</v>
      </c>
      <c r="E280" s="17">
        <f>E188-E$167</f>
        <v>75.219686551094767</v>
      </c>
      <c r="F280" s="17">
        <f>F188-F$167</f>
        <v>70.731778646783482</v>
      </c>
      <c r="G280" s="17">
        <f>G188-G$167</f>
        <v>69.921549457466512</v>
      </c>
      <c r="H280" s="10">
        <f>H188-H$167</f>
        <v>80.657053639551947</v>
      </c>
    </row>
    <row r="281" spans="1:9" x14ac:dyDescent="0.6">
      <c r="A281" s="62"/>
      <c r="B281" s="98" t="s">
        <v>79</v>
      </c>
      <c r="C281" s="10"/>
      <c r="D281" s="17">
        <f>D189-D$167</f>
        <v>98.127600743005303</v>
      </c>
      <c r="E281" s="10"/>
      <c r="F281" s="10"/>
      <c r="G281" s="10"/>
      <c r="H281" s="99">
        <f>H189-H$167</f>
        <v>119.80911636085187</v>
      </c>
    </row>
    <row r="282" spans="1:9" x14ac:dyDescent="0.6">
      <c r="A282" s="62"/>
      <c r="B282" s="98" t="s">
        <v>80</v>
      </c>
      <c r="C282" s="10"/>
      <c r="D282" s="17">
        <f>D190-D$167</f>
        <v>68.551389230163977</v>
      </c>
      <c r="E282" s="10"/>
      <c r="F282" s="10"/>
      <c r="G282" s="10"/>
      <c r="H282" s="99">
        <f>H190-H$167</f>
        <v>68.082237336900704</v>
      </c>
    </row>
    <row r="283" spans="1:9" x14ac:dyDescent="0.6">
      <c r="A283" s="62"/>
      <c r="C283" s="10"/>
      <c r="D283" s="10"/>
      <c r="E283" s="10"/>
      <c r="F283" s="10"/>
      <c r="G283" s="10"/>
    </row>
    <row r="284" spans="1:9" x14ac:dyDescent="0.6">
      <c r="A284" s="62"/>
      <c r="B284" s="52" t="s">
        <v>130</v>
      </c>
      <c r="C284" s="17">
        <f t="shared" ref="C284" si="49">C192-C$167</f>
        <v>75.471103424697475</v>
      </c>
      <c r="D284" s="17">
        <f>D192-D$167</f>
        <v>75.166009026947791</v>
      </c>
      <c r="E284" s="17">
        <f>E192-E$167</f>
        <v>72.813916150921017</v>
      </c>
      <c r="F284" s="17">
        <f>F192-F$167</f>
        <v>68.074990634820182</v>
      </c>
      <c r="G284" s="17">
        <f>G192-G$167</f>
        <v>67.373458407059658</v>
      </c>
      <c r="H284" s="10">
        <f>H192-H$167</f>
        <v>75.471103424697475</v>
      </c>
    </row>
    <row r="285" spans="1:9" x14ac:dyDescent="0.6">
      <c r="A285" s="62"/>
      <c r="C285" s="10"/>
      <c r="D285" s="10"/>
      <c r="E285" s="10"/>
      <c r="F285" s="10"/>
      <c r="G285" s="10"/>
      <c r="H285" s="10"/>
      <c r="I285" s="10"/>
    </row>
    <row r="286" spans="1:9" x14ac:dyDescent="0.6">
      <c r="A286" s="94" t="s">
        <v>172</v>
      </c>
      <c r="B286" s="120" t="s">
        <v>140</v>
      </c>
      <c r="C286" s="10"/>
      <c r="D286" s="10"/>
      <c r="E286" s="10"/>
      <c r="F286" s="10"/>
      <c r="G286" s="10"/>
      <c r="H286" s="10"/>
      <c r="I286" s="10"/>
    </row>
    <row r="287" spans="1:9" x14ac:dyDescent="0.6">
      <c r="A287" s="62"/>
      <c r="C287" s="10"/>
      <c r="D287" s="10"/>
      <c r="E287" s="10"/>
      <c r="F287" s="10"/>
      <c r="G287" s="10"/>
      <c r="H287" s="10"/>
      <c r="I287" s="10"/>
    </row>
    <row r="288" spans="1:9" x14ac:dyDescent="0.6">
      <c r="A288" s="62"/>
      <c r="B288" s="73" t="s">
        <v>168</v>
      </c>
    </row>
    <row r="289" spans="1:12" x14ac:dyDescent="0.6">
      <c r="A289" s="62"/>
      <c r="B289" s="56" t="s">
        <v>175</v>
      </c>
    </row>
    <row r="290" spans="1:12" x14ac:dyDescent="0.6">
      <c r="A290" s="62"/>
      <c r="B290" s="62" t="s">
        <v>176</v>
      </c>
    </row>
    <row r="291" spans="1:12" x14ac:dyDescent="0.6">
      <c r="A291" s="62"/>
      <c r="B291" s="62"/>
    </row>
    <row r="292" spans="1:12" x14ac:dyDescent="0.6">
      <c r="A292" s="62"/>
      <c r="C292" s="75" t="str">
        <f>+H6</f>
        <v>SC2 Dem</v>
      </c>
      <c r="D292" s="67"/>
      <c r="E292" s="67"/>
      <c r="G292" s="73" t="s">
        <v>132</v>
      </c>
    </row>
    <row r="293" spans="1:12" x14ac:dyDescent="0.6">
      <c r="A293" s="62"/>
      <c r="C293" s="67"/>
      <c r="D293" s="67"/>
      <c r="F293" s="73"/>
    </row>
    <row r="294" spans="1:12" x14ac:dyDescent="0.6">
      <c r="A294" s="62"/>
      <c r="B294" s="69" t="s">
        <v>64</v>
      </c>
      <c r="C294" s="10">
        <f>C198</f>
        <v>61.660230012897472</v>
      </c>
      <c r="D294" s="10"/>
      <c r="G294" s="116" t="s">
        <v>133</v>
      </c>
    </row>
    <row r="295" spans="1:12" x14ac:dyDescent="0.6">
      <c r="A295" s="62"/>
      <c r="B295" s="98"/>
      <c r="C295" s="10"/>
      <c r="D295" s="10"/>
    </row>
    <row r="296" spans="1:12" x14ac:dyDescent="0.6">
      <c r="A296" s="62"/>
      <c r="B296" s="98"/>
      <c r="C296" s="10"/>
      <c r="D296" s="10"/>
      <c r="H296" s="75"/>
      <c r="I296" s="75" t="str">
        <f t="shared" ref="I296:J296" si="50">I257</f>
        <v>&lt; 5 kW</v>
      </c>
      <c r="J296" s="75" t="str">
        <f t="shared" si="50"/>
        <v>&gt; 5 kW</v>
      </c>
    </row>
    <row r="297" spans="1:12" x14ac:dyDescent="0.6">
      <c r="A297" s="62"/>
      <c r="C297" s="10"/>
      <c r="D297" s="10"/>
    </row>
    <row r="298" spans="1:12" x14ac:dyDescent="0.6">
      <c r="A298" s="62"/>
      <c r="B298" s="69" t="s">
        <v>70</v>
      </c>
      <c r="C298" s="10">
        <f>C202</f>
        <v>70.268173725288051</v>
      </c>
      <c r="D298" s="10"/>
      <c r="G298" s="77" t="s">
        <v>98</v>
      </c>
      <c r="H298" s="18"/>
      <c r="I298" s="18">
        <f t="shared" ref="I298:J299" si="51">I259</f>
        <v>1.5840000000000001</v>
      </c>
      <c r="J298" s="18">
        <f t="shared" si="51"/>
        <v>1.5840000000000001</v>
      </c>
    </row>
    <row r="299" spans="1:12" x14ac:dyDescent="0.6">
      <c r="A299" s="62"/>
      <c r="B299" s="98"/>
      <c r="C299" s="10"/>
      <c r="D299" s="10"/>
      <c r="G299" s="77" t="s">
        <v>104</v>
      </c>
      <c r="H299" s="18"/>
      <c r="I299" s="18">
        <f t="shared" si="51"/>
        <v>1.4870000000000001</v>
      </c>
      <c r="J299" s="18">
        <f t="shared" si="51"/>
        <v>1.4870000000000001</v>
      </c>
    </row>
    <row r="300" spans="1:12" x14ac:dyDescent="0.6">
      <c r="A300" s="62"/>
      <c r="B300" s="98"/>
      <c r="C300" s="10"/>
      <c r="D300" s="10"/>
    </row>
    <row r="301" spans="1:12" x14ac:dyDescent="0.6">
      <c r="A301" s="62"/>
      <c r="B301" s="98"/>
      <c r="C301" s="10"/>
      <c r="D301" s="10"/>
      <c r="G301" s="119"/>
      <c r="I301" s="108"/>
    </row>
    <row r="302" spans="1:12" ht="13.75" thickBot="1" x14ac:dyDescent="0.75">
      <c r="A302" s="62"/>
      <c r="B302" s="52" t="s">
        <v>137</v>
      </c>
      <c r="C302" s="10">
        <f>C206</f>
        <v>67.174761542199832</v>
      </c>
      <c r="D302" s="10"/>
      <c r="G302" s="77"/>
      <c r="H302" s="12"/>
      <c r="I302" s="108"/>
    </row>
    <row r="303" spans="1:12" x14ac:dyDescent="0.6">
      <c r="A303" s="62"/>
      <c r="C303" s="10"/>
      <c r="D303" s="10"/>
      <c r="K303" s="137" t="s">
        <v>154</v>
      </c>
      <c r="L303" s="138"/>
    </row>
    <row r="304" spans="1:12" x14ac:dyDescent="0.6">
      <c r="A304" s="62"/>
      <c r="B304" s="152" t="s">
        <v>177</v>
      </c>
      <c r="C304" s="10"/>
      <c r="D304" s="10"/>
      <c r="E304" s="99"/>
      <c r="K304" s="139"/>
      <c r="L304" s="140" t="s">
        <v>157</v>
      </c>
    </row>
    <row r="305" spans="1:14" x14ac:dyDescent="0.6">
      <c r="A305" s="62"/>
      <c r="B305" s="69" t="s">
        <v>64</v>
      </c>
      <c r="C305" s="17">
        <f>(C294*Q48+($I298*($L$305/4*H144))+($J298*($L$305/4*H144)))/Q48</f>
        <v>70.895136175735431</v>
      </c>
      <c r="D305" s="17"/>
      <c r="E305" s="114"/>
      <c r="K305" s="139" t="s">
        <v>69</v>
      </c>
      <c r="L305" s="141">
        <v>354685.57153681235</v>
      </c>
    </row>
    <row r="306" spans="1:14" ht="13.75" thickBot="1" x14ac:dyDescent="0.75">
      <c r="A306" s="62"/>
      <c r="B306" s="98"/>
      <c r="C306" s="10"/>
      <c r="D306" s="17"/>
      <c r="K306" s="142" t="s">
        <v>62</v>
      </c>
      <c r="L306" s="143">
        <v>615972.07066094549</v>
      </c>
      <c r="N306" s="17"/>
    </row>
    <row r="307" spans="1:14" x14ac:dyDescent="0.6">
      <c r="A307" s="62"/>
      <c r="B307" s="98"/>
      <c r="C307" s="10"/>
      <c r="D307" s="17"/>
      <c r="N307" s="10"/>
    </row>
    <row r="308" spans="1:14" x14ac:dyDescent="0.6">
      <c r="A308" s="62"/>
      <c r="C308" s="10"/>
      <c r="D308" s="10"/>
      <c r="N308" s="10"/>
    </row>
    <row r="309" spans="1:14" x14ac:dyDescent="0.6">
      <c r="A309" s="62"/>
      <c r="B309" s="69" t="s">
        <v>70</v>
      </c>
      <c r="C309" s="17">
        <f>(C298*Q44+($I299*($L$306/8*H145))+($J299*($L$306/8*H145)))/Q44</f>
        <v>78.713859992134587</v>
      </c>
      <c r="D309" s="17"/>
      <c r="N309" s="10"/>
    </row>
    <row r="310" spans="1:14" x14ac:dyDescent="0.6">
      <c r="A310" s="62"/>
      <c r="B310" s="98"/>
      <c r="C310" s="10"/>
      <c r="D310" s="17"/>
      <c r="N310" s="17"/>
    </row>
    <row r="311" spans="1:14" x14ac:dyDescent="0.6">
      <c r="A311" s="62"/>
      <c r="B311" s="98"/>
      <c r="C311" s="10"/>
      <c r="D311" s="17"/>
      <c r="N311" s="10"/>
    </row>
    <row r="312" spans="1:14" x14ac:dyDescent="0.6">
      <c r="A312" s="62"/>
      <c r="B312" s="98"/>
      <c r="C312" s="10"/>
      <c r="D312" s="10"/>
      <c r="N312" s="10"/>
    </row>
    <row r="313" spans="1:14" x14ac:dyDescent="0.6">
      <c r="A313" s="62"/>
      <c r="B313" s="52" t="s">
        <v>151</v>
      </c>
      <c r="C313" s="17">
        <f>(C302*H56+($I298*($L$305/4*H144)+($J298*($L$305/4*H144))+($I299*($L$306/8*H145))+($J299*($L$306/8*H145))))/H56</f>
        <v>75.90406751230735</v>
      </c>
      <c r="D313" s="17"/>
      <c r="N313" s="10"/>
    </row>
    <row r="314" spans="1:14" x14ac:dyDescent="0.6">
      <c r="A314" s="62"/>
      <c r="C314" s="13"/>
      <c r="D314" s="13"/>
      <c r="N314" s="17"/>
    </row>
    <row r="315" spans="1:14" x14ac:dyDescent="0.6">
      <c r="A315" s="62"/>
      <c r="B315" s="73" t="s">
        <v>152</v>
      </c>
      <c r="C315" s="10"/>
      <c r="D315" s="10"/>
    </row>
    <row r="316" spans="1:14" x14ac:dyDescent="0.6">
      <c r="A316" s="62"/>
      <c r="B316" s="77" t="s">
        <v>153</v>
      </c>
      <c r="C316" s="21">
        <f>(+SUMPRODUCT(C284:G284,C56:G56)+SUMPRODUCT(C313,H56))/1000</f>
        <v>80363.800052732564</v>
      </c>
    </row>
    <row r="317" spans="1:14" x14ac:dyDescent="0.6">
      <c r="A317" s="62"/>
      <c r="C317" s="77" t="s">
        <v>155</v>
      </c>
      <c r="D317" s="17">
        <f>+C316/SUM(C56:H56)*1000</f>
        <v>75.487865358135963</v>
      </c>
      <c r="E317" s="52" t="s">
        <v>156</v>
      </c>
    </row>
    <row r="318" spans="1:14" x14ac:dyDescent="0.6">
      <c r="A318" s="62"/>
      <c r="C318" s="77" t="s">
        <v>178</v>
      </c>
      <c r="D318" s="17">
        <f>+C316/SUMPRODUCT(C56:H56,C81:H81)*1000</f>
        <v>70.130515716808233</v>
      </c>
      <c r="E318" s="52" t="s">
        <v>179</v>
      </c>
    </row>
    <row r="319" spans="1:14" x14ac:dyDescent="0.6">
      <c r="A319" s="62"/>
    </row>
    <row r="320" spans="1:14" x14ac:dyDescent="0.6">
      <c r="A320" s="94" t="s">
        <v>180</v>
      </c>
      <c r="B320" s="61" t="s">
        <v>181</v>
      </c>
    </row>
    <row r="321" spans="1:10" x14ac:dyDescent="0.6">
      <c r="A321" s="62"/>
      <c r="B321" s="73"/>
    </row>
    <row r="322" spans="1:10" x14ac:dyDescent="0.6">
      <c r="A322" s="62"/>
      <c r="B322" s="73" t="s">
        <v>162</v>
      </c>
    </row>
    <row r="323" spans="1:10" x14ac:dyDescent="0.6">
      <c r="A323" s="62"/>
      <c r="B323" s="60" t="s">
        <v>164</v>
      </c>
    </row>
    <row r="324" spans="1:10" x14ac:dyDescent="0.6">
      <c r="A324" s="62"/>
      <c r="B324" s="73"/>
    </row>
    <row r="325" spans="1:10" x14ac:dyDescent="0.6">
      <c r="A325" s="62"/>
      <c r="C325" s="75" t="str">
        <f t="shared" ref="C325" si="52">+C6</f>
        <v>SC1</v>
      </c>
      <c r="D325" s="75" t="str">
        <f>+D6</f>
        <v>SC3</v>
      </c>
      <c r="E325" s="75" t="str">
        <f>+E6</f>
        <v>SC2 ND</v>
      </c>
      <c r="F325" s="75" t="str">
        <f>+F6</f>
        <v>SC4</v>
      </c>
      <c r="G325" s="75" t="str">
        <f>+G6</f>
        <v>SC6</v>
      </c>
      <c r="H325" s="75" t="str">
        <f>$I$24</f>
        <v>SC1 TOD</v>
      </c>
    </row>
    <row r="326" spans="1:10" x14ac:dyDescent="0.6">
      <c r="A326" s="62"/>
      <c r="C326" s="67"/>
      <c r="D326" s="67"/>
      <c r="E326" s="67"/>
    </row>
    <row r="327" spans="1:10" x14ac:dyDescent="0.6">
      <c r="A327" s="62"/>
      <c r="B327" s="69" t="s">
        <v>64</v>
      </c>
      <c r="C327" s="22">
        <f>ROUND(+C273/$D$318,3)</f>
        <v>0.98</v>
      </c>
      <c r="D327" s="23"/>
      <c r="E327" s="22">
        <f>ROUND(+E273/$D$318,3)</f>
        <v>0.94899999999999995</v>
      </c>
      <c r="F327" s="22">
        <f>ROUND(+F273/$D$318,3)</f>
        <v>0.872</v>
      </c>
      <c r="G327" s="22">
        <f>ROUND(+G273/$D$318,3)</f>
        <v>0.87</v>
      </c>
      <c r="H327" s="30"/>
      <c r="I327" s="24"/>
      <c r="J327" s="24"/>
    </row>
    <row r="328" spans="1:10" x14ac:dyDescent="0.6">
      <c r="A328" s="62"/>
      <c r="B328" s="98" t="s">
        <v>79</v>
      </c>
      <c r="C328" s="23"/>
      <c r="D328" s="22">
        <f>ROUND(+D274/$D$318,3)</f>
        <v>1.262</v>
      </c>
      <c r="E328" s="23"/>
      <c r="F328" s="23"/>
      <c r="G328" s="23"/>
      <c r="H328" s="31">
        <f>ROUND(+H274/$D$318,3)</f>
        <v>1.4</v>
      </c>
      <c r="I328" s="24"/>
      <c r="J328" s="24"/>
    </row>
    <row r="329" spans="1:10" x14ac:dyDescent="0.6">
      <c r="A329" s="62"/>
      <c r="B329" s="98" t="s">
        <v>80</v>
      </c>
      <c r="C329" s="23"/>
      <c r="D329" s="22">
        <f>ROUND(+D275/$D$318,3)</f>
        <v>0.78500000000000003</v>
      </c>
      <c r="E329" s="23"/>
      <c r="F329" s="23"/>
      <c r="G329" s="23"/>
      <c r="H329" s="31">
        <f>ROUND(+H275/$D$318,3)</f>
        <v>0.79300000000000004</v>
      </c>
      <c r="I329" s="24"/>
      <c r="J329" s="24"/>
    </row>
    <row r="330" spans="1:10" x14ac:dyDescent="0.6">
      <c r="A330" s="62"/>
      <c r="C330" s="23"/>
      <c r="D330" s="23"/>
      <c r="E330" s="23"/>
      <c r="F330" s="23"/>
      <c r="G330" s="23"/>
      <c r="H330" s="30"/>
      <c r="I330" s="24"/>
      <c r="J330" s="24"/>
    </row>
    <row r="331" spans="1:10" x14ac:dyDescent="0.6">
      <c r="A331" s="62"/>
      <c r="B331" s="117"/>
      <c r="D331" s="23"/>
      <c r="E331" s="23"/>
      <c r="F331" s="23"/>
      <c r="G331" s="23"/>
      <c r="H331" s="30"/>
      <c r="I331" s="24"/>
      <c r="J331" s="24"/>
    </row>
    <row r="332" spans="1:10" x14ac:dyDescent="0.6">
      <c r="A332" s="62"/>
      <c r="B332" s="145" t="s">
        <v>165</v>
      </c>
      <c r="C332" s="26">
        <f>C276-C273</f>
        <v>-35.22743100000001</v>
      </c>
      <c r="D332" s="23"/>
      <c r="E332" s="23"/>
      <c r="F332" s="23"/>
      <c r="G332" s="23"/>
      <c r="H332" s="30"/>
      <c r="I332" s="24"/>
      <c r="J332" s="24"/>
    </row>
    <row r="333" spans="1:10" x14ac:dyDescent="0.6">
      <c r="A333" s="62"/>
      <c r="B333" s="145" t="s">
        <v>166</v>
      </c>
      <c r="C333" s="26">
        <f>C277-C273</f>
        <v>26.542568999999986</v>
      </c>
      <c r="D333" s="23"/>
      <c r="E333" s="23"/>
      <c r="F333" s="23"/>
      <c r="G333" s="23"/>
      <c r="H333" s="30"/>
      <c r="I333" s="24"/>
      <c r="J333" s="24"/>
    </row>
    <row r="334" spans="1:10" x14ac:dyDescent="0.6">
      <c r="A334" s="62"/>
      <c r="B334" s="23"/>
      <c r="C334" s="23"/>
      <c r="D334" s="23"/>
      <c r="E334" s="23"/>
      <c r="F334" s="23"/>
      <c r="G334" s="23"/>
      <c r="H334" s="30"/>
      <c r="I334" s="24"/>
      <c r="J334" s="24"/>
    </row>
    <row r="335" spans="1:10" x14ac:dyDescent="0.6">
      <c r="A335" s="62"/>
      <c r="C335" s="23"/>
      <c r="D335" s="23"/>
      <c r="E335" s="23"/>
      <c r="F335" s="23"/>
      <c r="G335" s="23"/>
      <c r="H335" s="30"/>
      <c r="I335" s="24"/>
      <c r="J335" s="24"/>
    </row>
    <row r="336" spans="1:10" x14ac:dyDescent="0.6">
      <c r="A336" s="62"/>
      <c r="B336" s="69" t="s">
        <v>70</v>
      </c>
      <c r="C336" s="22">
        <f>ROUND(+C280/$D$318,3)</f>
        <v>1.1499999999999999</v>
      </c>
      <c r="D336" s="27"/>
      <c r="E336" s="22">
        <f>ROUND(+E280/$D$318,3)</f>
        <v>1.073</v>
      </c>
      <c r="F336" s="22">
        <f>ROUND(+F280/$D$318,3)</f>
        <v>1.0089999999999999</v>
      </c>
      <c r="G336" s="22">
        <f>ROUND(+G280/$D$318,3)</f>
        <v>0.997</v>
      </c>
      <c r="H336" s="30"/>
      <c r="I336" s="24"/>
      <c r="J336" s="24"/>
    </row>
    <row r="337" spans="1:10" x14ac:dyDescent="0.6">
      <c r="A337" s="62"/>
      <c r="B337" s="98" t="s">
        <v>79</v>
      </c>
      <c r="C337" s="23"/>
      <c r="D337" s="22">
        <f>ROUND(+D281/$D$318,3)</f>
        <v>1.399</v>
      </c>
      <c r="E337" s="23"/>
      <c r="F337" s="23"/>
      <c r="G337" s="23"/>
      <c r="H337" s="31">
        <f>ROUND(+H281/$D$318,3)</f>
        <v>1.708</v>
      </c>
      <c r="I337" s="24"/>
      <c r="J337" s="24"/>
    </row>
    <row r="338" spans="1:10" x14ac:dyDescent="0.6">
      <c r="A338" s="62"/>
      <c r="B338" s="98" t="s">
        <v>80</v>
      </c>
      <c r="C338" s="23"/>
      <c r="D338" s="22">
        <f>ROUND(+D282/$D$318,3)</f>
        <v>0.97699999999999998</v>
      </c>
      <c r="E338" s="23"/>
      <c r="F338" s="23"/>
      <c r="G338" s="23"/>
      <c r="H338" s="31">
        <f>ROUND(+H282/$D$318,3)</f>
        <v>0.97099999999999997</v>
      </c>
      <c r="I338" s="24"/>
      <c r="J338" s="24"/>
    </row>
    <row r="339" spans="1:10" x14ac:dyDescent="0.6">
      <c r="A339" s="62"/>
      <c r="C339" s="24"/>
      <c r="D339" s="24"/>
      <c r="E339" s="24"/>
      <c r="F339" s="24"/>
      <c r="G339" s="24"/>
      <c r="H339" s="29"/>
      <c r="I339" s="24"/>
      <c r="J339" s="24"/>
    </row>
    <row r="340" spans="1:10" x14ac:dyDescent="0.6">
      <c r="A340" s="62"/>
      <c r="B340" s="52" t="s">
        <v>167</v>
      </c>
      <c r="C340" s="27">
        <f>ROUND(+C284/$D$318,3)</f>
        <v>1.0760000000000001</v>
      </c>
      <c r="D340" s="27">
        <f>ROUND(+D284/$D$318,3)</f>
        <v>1.0720000000000001</v>
      </c>
      <c r="E340" s="27">
        <f>ROUND(,3)+E284/$D$318</f>
        <v>1.0382629502533325</v>
      </c>
      <c r="F340" s="27">
        <f>ROUND(+F284/$D$318,3)</f>
        <v>0.97099999999999997</v>
      </c>
      <c r="G340" s="27">
        <f>ROUND(+G284/$D$318,3)</f>
        <v>0.96099999999999997</v>
      </c>
      <c r="H340" s="29">
        <f>ROUND(+H284/$D$318,3)</f>
        <v>1.0760000000000001</v>
      </c>
      <c r="I340" s="24"/>
      <c r="J340" s="24"/>
    </row>
    <row r="341" spans="1:10" x14ac:dyDescent="0.6">
      <c r="A341" s="62"/>
    </row>
    <row r="342" spans="1:10" x14ac:dyDescent="0.6">
      <c r="A342" s="62"/>
    </row>
    <row r="343" spans="1:10" x14ac:dyDescent="0.6">
      <c r="A343" s="62"/>
      <c r="B343" s="73" t="s">
        <v>168</v>
      </c>
    </row>
    <row r="344" spans="1:10" x14ac:dyDescent="0.6">
      <c r="A344" s="62"/>
      <c r="B344" s="60" t="s">
        <v>182</v>
      </c>
    </row>
    <row r="345" spans="1:10" x14ac:dyDescent="0.6">
      <c r="A345" s="62"/>
    </row>
    <row r="346" spans="1:10" x14ac:dyDescent="0.6">
      <c r="A346" s="62"/>
      <c r="C346" s="117" t="str">
        <f>+H6</f>
        <v>SC2 Dem</v>
      </c>
      <c r="D346" s="117" t="str">
        <f>+C346</f>
        <v>SC2 Dem</v>
      </c>
      <c r="E346" s="67"/>
      <c r="F346" s="67"/>
      <c r="G346" s="146" t="s">
        <v>132</v>
      </c>
    </row>
    <row r="347" spans="1:10" x14ac:dyDescent="0.6">
      <c r="A347" s="62"/>
      <c r="C347" s="75" t="s">
        <v>170</v>
      </c>
      <c r="D347" s="153" t="s">
        <v>171</v>
      </c>
      <c r="E347" s="67"/>
      <c r="F347" s="67"/>
      <c r="G347" s="88"/>
    </row>
    <row r="348" spans="1:10" x14ac:dyDescent="0.6">
      <c r="A348" s="62"/>
      <c r="B348" s="69" t="s">
        <v>64</v>
      </c>
      <c r="C348" s="22">
        <f>ROUND(+C305/$D$318,3)</f>
        <v>1.0109999999999999</v>
      </c>
      <c r="D348" s="154">
        <f>C294-C305</f>
        <v>-9.2349061628379587</v>
      </c>
      <c r="F348" s="99"/>
      <c r="G348" s="124" t="s">
        <v>133</v>
      </c>
    </row>
    <row r="349" spans="1:10" x14ac:dyDescent="0.6">
      <c r="A349" s="62"/>
      <c r="B349" s="98"/>
      <c r="C349" s="27"/>
      <c r="D349" s="154"/>
      <c r="E349" s="25"/>
      <c r="F349" s="149"/>
      <c r="G349" s="88"/>
    </row>
    <row r="350" spans="1:10" x14ac:dyDescent="0.6">
      <c r="A350" s="62"/>
      <c r="B350" s="98"/>
      <c r="C350" s="27"/>
      <c r="D350" s="154"/>
      <c r="E350" s="25"/>
      <c r="F350" s="149"/>
      <c r="G350" s="88"/>
      <c r="H350" s="75"/>
      <c r="I350" s="75" t="str">
        <f t="shared" ref="I350:J350" si="53">I296</f>
        <v>&lt; 5 kW</v>
      </c>
      <c r="J350" s="75" t="str">
        <f t="shared" si="53"/>
        <v>&gt; 5 kW</v>
      </c>
    </row>
    <row r="351" spans="1:10" x14ac:dyDescent="0.6">
      <c r="A351" s="62"/>
      <c r="C351" s="27"/>
      <c r="D351" s="154"/>
      <c r="E351" s="23"/>
      <c r="F351" s="149"/>
      <c r="G351" s="88"/>
    </row>
    <row r="352" spans="1:10" x14ac:dyDescent="0.6">
      <c r="A352" s="62"/>
      <c r="B352" s="69" t="s">
        <v>70</v>
      </c>
      <c r="C352" s="22">
        <f>ROUND(+C309/$D$318,3)</f>
        <v>1.1220000000000001</v>
      </c>
      <c r="D352" s="154">
        <f>C298-C309</f>
        <v>-8.4456862668465362</v>
      </c>
      <c r="E352" s="25"/>
      <c r="F352" s="149"/>
      <c r="G352" s="150" t="s">
        <v>98</v>
      </c>
      <c r="H352" s="18"/>
      <c r="I352" s="18">
        <f t="shared" ref="I352:J353" si="54">I298</f>
        <v>1.5840000000000001</v>
      </c>
      <c r="J352" s="18">
        <f t="shared" si="54"/>
        <v>1.5840000000000001</v>
      </c>
    </row>
    <row r="353" spans="1:13" x14ac:dyDescent="0.6">
      <c r="A353" s="62"/>
      <c r="B353" s="98"/>
      <c r="C353" s="27"/>
      <c r="D353" s="155"/>
      <c r="E353" s="25"/>
      <c r="F353" s="149"/>
      <c r="G353" s="150" t="s">
        <v>104</v>
      </c>
      <c r="H353" s="18"/>
      <c r="I353" s="18">
        <f t="shared" si="54"/>
        <v>1.4870000000000001</v>
      </c>
      <c r="J353" s="18">
        <f t="shared" si="54"/>
        <v>1.4870000000000001</v>
      </c>
    </row>
    <row r="354" spans="1:13" x14ac:dyDescent="0.6">
      <c r="A354" s="62"/>
      <c r="B354" s="98"/>
      <c r="C354" s="27"/>
      <c r="D354" s="155"/>
      <c r="E354" s="25"/>
      <c r="F354" s="149"/>
      <c r="G354" s="150"/>
      <c r="H354" s="10"/>
      <c r="I354" s="108"/>
    </row>
    <row r="355" spans="1:13" x14ac:dyDescent="0.6">
      <c r="A355" s="62"/>
      <c r="C355" s="29"/>
      <c r="D355" s="155"/>
      <c r="E355" s="24"/>
      <c r="G355" s="151"/>
    </row>
    <row r="356" spans="1:13" x14ac:dyDescent="0.6">
      <c r="A356" s="62"/>
      <c r="B356" s="52" t="s">
        <v>151</v>
      </c>
      <c r="C356" s="22">
        <f>ROUND(+C313/$D$318,3)</f>
        <v>1.0820000000000001</v>
      </c>
      <c r="D356" s="155"/>
      <c r="E356" s="24"/>
      <c r="G356" s="150"/>
      <c r="H356" s="10"/>
      <c r="I356" s="108"/>
    </row>
    <row r="357" spans="1:13" x14ac:dyDescent="0.6">
      <c r="A357" s="62"/>
    </row>
    <row r="358" spans="1:13" x14ac:dyDescent="0.6">
      <c r="A358" s="62"/>
      <c r="C358" s="24"/>
      <c r="E358" s="24"/>
    </row>
    <row r="359" spans="1:13" x14ac:dyDescent="0.6">
      <c r="A359" s="94" t="s">
        <v>183</v>
      </c>
      <c r="B359" s="73" t="s">
        <v>184</v>
      </c>
    </row>
    <row r="360" spans="1:13" x14ac:dyDescent="0.6">
      <c r="A360" s="62"/>
      <c r="B360" s="73"/>
    </row>
    <row r="361" spans="1:13" x14ac:dyDescent="0.6">
      <c r="A361" s="62"/>
      <c r="C361" s="75" t="str">
        <f t="shared" ref="C361:H361" si="55">C6</f>
        <v>SC1</v>
      </c>
      <c r="D361" s="75" t="str">
        <f t="shared" si="55"/>
        <v>SC3</v>
      </c>
      <c r="E361" s="75" t="str">
        <f t="shared" si="55"/>
        <v>SC2 ND</v>
      </c>
      <c r="F361" s="75" t="str">
        <f t="shared" si="55"/>
        <v>SC4</v>
      </c>
      <c r="G361" s="75" t="str">
        <f t="shared" si="55"/>
        <v>SC6</v>
      </c>
      <c r="H361" s="75" t="str">
        <f t="shared" si="55"/>
        <v>SC2 Dem</v>
      </c>
      <c r="I361" s="75" t="str">
        <f>$I$24</f>
        <v>SC1 TOD</v>
      </c>
      <c r="J361" s="67"/>
    </row>
    <row r="362" spans="1:13" x14ac:dyDescent="0.6">
      <c r="A362" s="62"/>
      <c r="B362" s="52" t="s">
        <v>185</v>
      </c>
      <c r="L362" s="99"/>
      <c r="M362" s="99"/>
    </row>
    <row r="363" spans="1:13" x14ac:dyDescent="0.6">
      <c r="A363" s="62"/>
      <c r="B363" s="95" t="s">
        <v>69</v>
      </c>
      <c r="C363" s="21">
        <f>(C184*SUM(C49:C52)*E156+C185*SUM(C49:C52)*E157)/1000</f>
        <v>27467.49198477637</v>
      </c>
      <c r="D363" s="14">
        <f>+D181*SUM(D49:D52)/1000</f>
        <v>11.106742062139748</v>
      </c>
      <c r="E363" s="14">
        <f>+E181*SUM(E49:E52)/1000</f>
        <v>327.27028606221199</v>
      </c>
      <c r="F363" s="14">
        <f>+F181*SUM(F49:F52)/1000</f>
        <v>107.39949073407792</v>
      </c>
      <c r="G363" s="14">
        <f>+G181*SUM(G49:G52)/1000</f>
        <v>87.037034278222222</v>
      </c>
      <c r="H363" s="21">
        <v>9589.0790619009549</v>
      </c>
      <c r="I363" s="21">
        <f>+H181*SUM(C49:C52)/1000</f>
        <v>27467.491984776367</v>
      </c>
      <c r="J363" s="14"/>
      <c r="L363" s="99"/>
      <c r="M363" s="99"/>
    </row>
    <row r="364" spans="1:13" x14ac:dyDescent="0.6">
      <c r="A364" s="62"/>
      <c r="B364" s="95" t="s">
        <v>62</v>
      </c>
      <c r="C364" s="21">
        <f t="shared" ref="C364" si="56">+C188*SUM(C44:C48,C53:C55)/1000</f>
        <v>40251.484843748127</v>
      </c>
      <c r="D364" s="14">
        <f>+D188*SUM(D44:D48,D53:D55)/1000</f>
        <v>19.779132979941661</v>
      </c>
      <c r="E364" s="14">
        <f>+E188*SUM(E44:E48,E53:E55)/1000</f>
        <v>953.22707896981581</v>
      </c>
      <c r="F364" s="14">
        <f>+F188*SUM(F44:F48,F53:F55)/1000</f>
        <v>323.20886252647716</v>
      </c>
      <c r="G364" s="14">
        <f>+G188*SUM(G44:G48,G53:G55)/1000</f>
        <v>248.92071606858079</v>
      </c>
      <c r="H364" s="21">
        <v>19203.647806001376</v>
      </c>
      <c r="I364" s="21">
        <f>+H188*SUM(C44:C48,C53:C55)/1000</f>
        <v>40251.484843748127</v>
      </c>
      <c r="J364" s="14"/>
    </row>
    <row r="365" spans="1:13" x14ac:dyDescent="0.6">
      <c r="A365" s="62"/>
      <c r="B365" s="95" t="s">
        <v>36</v>
      </c>
      <c r="C365" s="156">
        <f>+C364+C363</f>
        <v>67718.976828524494</v>
      </c>
      <c r="D365" s="100">
        <f t="shared" ref="D365:I365" si="57">+D364+D363</f>
        <v>30.885875042081409</v>
      </c>
      <c r="E365" s="100">
        <f t="shared" si="57"/>
        <v>1280.4973650320278</v>
      </c>
      <c r="F365" s="100">
        <f t="shared" si="57"/>
        <v>430.60835326055508</v>
      </c>
      <c r="G365" s="14">
        <f t="shared" si="57"/>
        <v>335.95775034680298</v>
      </c>
      <c r="H365" s="14">
        <f t="shared" si="57"/>
        <v>28792.726867902333</v>
      </c>
      <c r="I365" s="100">
        <f t="shared" si="57"/>
        <v>67718.976828524494</v>
      </c>
      <c r="J365" s="14"/>
    </row>
    <row r="366" spans="1:13" x14ac:dyDescent="0.6">
      <c r="A366" s="62"/>
      <c r="B366" s="95"/>
    </row>
    <row r="367" spans="1:13" x14ac:dyDescent="0.6">
      <c r="A367" s="62"/>
      <c r="B367" s="52" t="s">
        <v>186</v>
      </c>
    </row>
    <row r="368" spans="1:13" x14ac:dyDescent="0.6">
      <c r="A368" s="62"/>
      <c r="B368" s="95" t="s">
        <v>69</v>
      </c>
      <c r="C368" s="6">
        <f t="shared" ref="C368:I368" si="58">+C363/C365</f>
        <v>0.40560996741472549</v>
      </c>
      <c r="D368" s="6">
        <f t="shared" si="58"/>
        <v>0.35960587313802916</v>
      </c>
      <c r="E368" s="6">
        <f t="shared" si="58"/>
        <v>0.25558060094409202</v>
      </c>
      <c r="F368" s="6">
        <f t="shared" si="58"/>
        <v>0.2494133936809442</v>
      </c>
      <c r="G368" s="6">
        <f t="shared" si="58"/>
        <v>0.25907136890985699</v>
      </c>
      <c r="H368" s="6">
        <f t="shared" si="58"/>
        <v>0.33303823934059906</v>
      </c>
      <c r="I368" s="6">
        <f t="shared" si="58"/>
        <v>0.40560996741472544</v>
      </c>
      <c r="J368" s="6"/>
    </row>
    <row r="369" spans="1:14" x14ac:dyDescent="0.6">
      <c r="A369" s="62"/>
      <c r="B369" s="95" t="s">
        <v>62</v>
      </c>
      <c r="C369" s="6">
        <f t="shared" ref="C369:I369" si="59">+C364/C365</f>
        <v>0.59439003258527456</v>
      </c>
      <c r="D369" s="6">
        <f t="shared" si="59"/>
        <v>0.64039412686197084</v>
      </c>
      <c r="E369" s="6">
        <f t="shared" si="59"/>
        <v>0.74441939905590804</v>
      </c>
      <c r="F369" s="6">
        <f t="shared" si="59"/>
        <v>0.75058660631905583</v>
      </c>
      <c r="G369" s="6">
        <f t="shared" si="59"/>
        <v>0.74092863109014306</v>
      </c>
      <c r="H369" s="6">
        <f t="shared" si="59"/>
        <v>0.66696176065940083</v>
      </c>
      <c r="I369" s="6">
        <f t="shared" si="59"/>
        <v>0.59439003258527456</v>
      </c>
      <c r="J369" s="6"/>
    </row>
    <row r="370" spans="1:14" x14ac:dyDescent="0.6">
      <c r="A370" s="62"/>
    </row>
    <row r="371" spans="1:14" x14ac:dyDescent="0.6">
      <c r="A371" s="62"/>
      <c r="B371" s="52" t="s">
        <v>187</v>
      </c>
    </row>
    <row r="372" spans="1:14" x14ac:dyDescent="0.6">
      <c r="A372" s="62"/>
      <c r="B372" s="95" t="s">
        <v>69</v>
      </c>
      <c r="C372" s="32">
        <f>+SUM(C363:H363)</f>
        <v>37589.38459981398</v>
      </c>
    </row>
    <row r="373" spans="1:14" x14ac:dyDescent="0.6">
      <c r="A373" s="62"/>
      <c r="B373" s="95" t="s">
        <v>62</v>
      </c>
      <c r="C373" s="32">
        <f>+SUM(C364:H364)</f>
        <v>61000.268440294327</v>
      </c>
    </row>
    <row r="374" spans="1:14" x14ac:dyDescent="0.6">
      <c r="A374" s="62"/>
      <c r="B374" s="95" t="s">
        <v>36</v>
      </c>
      <c r="C374" s="100">
        <f>+C373+C372</f>
        <v>98589.6530401083</v>
      </c>
    </row>
    <row r="375" spans="1:14" x14ac:dyDescent="0.6">
      <c r="A375" s="62"/>
    </row>
    <row r="376" spans="1:14" x14ac:dyDescent="0.6">
      <c r="A376" s="62"/>
      <c r="B376" s="52" t="s">
        <v>188</v>
      </c>
      <c r="D376" s="52" t="s">
        <v>189</v>
      </c>
      <c r="I376" s="263" t="s">
        <v>190</v>
      </c>
      <c r="J376" s="263"/>
    </row>
    <row r="377" spans="1:14" x14ac:dyDescent="0.6">
      <c r="A377" s="62"/>
      <c r="B377" s="95" t="s">
        <v>69</v>
      </c>
      <c r="C377" s="6">
        <f>+C372/C374</f>
        <v>0.38127109124242325</v>
      </c>
      <c r="E377" s="17">
        <f>+C372/SUMPRODUCT(L48:Q48,C81:H81)*1000</f>
        <v>80.495523377124911</v>
      </c>
      <c r="F377" s="52" t="s">
        <v>191</v>
      </c>
      <c r="I377" s="95" t="s">
        <v>69</v>
      </c>
      <c r="J377" s="33">
        <f>ROUND(E377/$D$223,4)</f>
        <v>0.93559999999999999</v>
      </c>
      <c r="K377" s="33"/>
    </row>
    <row r="378" spans="1:14" x14ac:dyDescent="0.6">
      <c r="A378" s="62"/>
      <c r="B378" s="95" t="s">
        <v>62</v>
      </c>
      <c r="C378" s="6">
        <f>+C373/C374</f>
        <v>0.6187289087575768</v>
      </c>
      <c r="E378" s="17">
        <f>+C373/SUMPRODUCT(L44:Q44,C81:H81)*1000</f>
        <v>89.845952485434282</v>
      </c>
      <c r="F378" s="52" t="s">
        <v>191</v>
      </c>
      <c r="I378" s="95" t="s">
        <v>62</v>
      </c>
      <c r="J378" s="33">
        <f>ROUND(E378/$D$223,4)</f>
        <v>1.0443</v>
      </c>
      <c r="K378" s="33"/>
    </row>
    <row r="379" spans="1:14" x14ac:dyDescent="0.6">
      <c r="A379" s="62"/>
    </row>
    <row r="380" spans="1:14" x14ac:dyDescent="0.6">
      <c r="A380" s="62"/>
      <c r="C380" s="24"/>
      <c r="E380" s="24"/>
    </row>
    <row r="381" spans="1:14" ht="13.75" thickBot="1" x14ac:dyDescent="0.75">
      <c r="A381" s="94" t="s">
        <v>192</v>
      </c>
      <c r="B381" s="61" t="s">
        <v>193</v>
      </c>
    </row>
    <row r="382" spans="1:14" x14ac:dyDescent="0.6">
      <c r="A382" s="62"/>
      <c r="B382" s="73"/>
      <c r="K382" s="137" t="s">
        <v>154</v>
      </c>
      <c r="L382" s="138"/>
    </row>
    <row r="383" spans="1:14" x14ac:dyDescent="0.6">
      <c r="A383" s="62"/>
      <c r="C383" s="75" t="str">
        <f t="shared" ref="C383:H383" si="60">C6</f>
        <v>SC1</v>
      </c>
      <c r="D383" s="75" t="str">
        <f t="shared" si="60"/>
        <v>SC3</v>
      </c>
      <c r="E383" s="75" t="str">
        <f t="shared" si="60"/>
        <v>SC2 ND</v>
      </c>
      <c r="F383" s="75" t="str">
        <f t="shared" si="60"/>
        <v>SC4</v>
      </c>
      <c r="G383" s="75" t="str">
        <f t="shared" si="60"/>
        <v>SC6</v>
      </c>
      <c r="H383" s="75" t="str">
        <f t="shared" si="60"/>
        <v>SC2 Dem</v>
      </c>
      <c r="I383" s="75" t="str">
        <f>I24</f>
        <v>SC1 TOD</v>
      </c>
      <c r="J383" s="67"/>
      <c r="K383" s="139"/>
      <c r="L383" s="157" t="s">
        <v>163</v>
      </c>
    </row>
    <row r="384" spans="1:14" x14ac:dyDescent="0.6">
      <c r="A384" s="62"/>
      <c r="B384" s="52" t="s">
        <v>185</v>
      </c>
      <c r="K384" s="139" t="s">
        <v>69</v>
      </c>
      <c r="L384" s="141">
        <v>77444.378463187692</v>
      </c>
      <c r="N384" s="21">
        <v>8429.1397260492577</v>
      </c>
    </row>
    <row r="385" spans="1:14" ht="13.75" thickBot="1" x14ac:dyDescent="0.75">
      <c r="A385" s="62"/>
      <c r="B385" s="95" t="s">
        <v>69</v>
      </c>
      <c r="C385" s="21">
        <f>(C276*SUM(C49:C52)*E156+C277*SUM(C49:C52)*E157)/1000</f>
        <v>20937.816017828452</v>
      </c>
      <c r="D385" s="21">
        <f>+D273*SUM(D49:D52)/1000</f>
        <v>8.9638907268281791</v>
      </c>
      <c r="E385" s="21">
        <f>+E273*SUM(E49:E52)/1000</f>
        <v>287.46778387016798</v>
      </c>
      <c r="F385" s="21">
        <f>+F273*SUM(F49:F52)/1000</f>
        <v>107.39949073407792</v>
      </c>
      <c r="G385" s="21">
        <f>+G273*SUM(G49:G52)/1000</f>
        <v>87.037034278222222</v>
      </c>
      <c r="H385" s="21">
        <f>(C294*SUM(H49:H52)/1000)+($I298*($L$384/4*H144)/1000)+($J298*($L$389/4*H144)/1000)</f>
        <v>8186.9134135676213</v>
      </c>
      <c r="I385" s="21">
        <f>H273*SUM(C49:C52)/1000</f>
        <v>20937.816017828452</v>
      </c>
      <c r="J385" s="21"/>
      <c r="K385" s="142" t="s">
        <v>62</v>
      </c>
      <c r="L385" s="143">
        <v>162700.97933905452</v>
      </c>
      <c r="N385" s="21">
        <v>15486.148409442889</v>
      </c>
    </row>
    <row r="386" spans="1:14" ht="13.75" thickBot="1" x14ac:dyDescent="0.75">
      <c r="A386" s="62"/>
      <c r="B386" s="95" t="s">
        <v>62</v>
      </c>
      <c r="C386" s="21">
        <f t="shared" ref="C386" si="61">+C280*SUM(C44:C48,C53:C55)/1000</f>
        <v>31797.994855696041</v>
      </c>
      <c r="D386" s="21">
        <f>+D280*SUM(D44:D48,D53:D55)/1000</f>
        <v>16.367054315253231</v>
      </c>
      <c r="E386" s="21">
        <f>+E280*SUM(E44:E48,E53:E55)/1000</f>
        <v>849.23026116185997</v>
      </c>
      <c r="F386" s="21">
        <f>+F280*SUM(F44:F48,F53:F55)/1000</f>
        <v>323.20886252647716</v>
      </c>
      <c r="G386" s="21">
        <f>+G280*SUM(G44:G48,G53:G55)/1000</f>
        <v>248.92071606858079</v>
      </c>
      <c r="H386" s="21">
        <f>(C298*SUM(H44:H48,H53:H55)/1000)+($I299*($L$385/8*H145)/1000)+($J299*($L$390/8*H145)/1000)</f>
        <v>16399.316509334709</v>
      </c>
      <c r="I386" s="21">
        <f>+H280*SUM(C44:C48,C53:C55)/1000</f>
        <v>31797.994855696041</v>
      </c>
      <c r="J386" s="21"/>
      <c r="N386" s="21">
        <v>23915.288135492148</v>
      </c>
    </row>
    <row r="387" spans="1:14" x14ac:dyDescent="0.6">
      <c r="A387" s="62"/>
      <c r="B387" s="95" t="s">
        <v>36</v>
      </c>
      <c r="C387" s="100">
        <f t="shared" ref="C387:I387" si="62">+C386+C385</f>
        <v>52735.81087352449</v>
      </c>
      <c r="D387" s="100">
        <f t="shared" si="62"/>
        <v>25.33094504208141</v>
      </c>
      <c r="E387" s="100">
        <f t="shared" si="62"/>
        <v>1136.6980450320279</v>
      </c>
      <c r="F387" s="100">
        <f t="shared" si="62"/>
        <v>430.60835326055508</v>
      </c>
      <c r="G387" s="14">
        <f t="shared" si="62"/>
        <v>335.95775034680298</v>
      </c>
      <c r="H387" s="14">
        <f t="shared" si="62"/>
        <v>24586.22992290233</v>
      </c>
      <c r="I387" s="14">
        <f t="shared" si="62"/>
        <v>52735.81087352449</v>
      </c>
      <c r="J387" s="14"/>
      <c r="K387" s="137" t="s">
        <v>154</v>
      </c>
      <c r="L387" s="138"/>
    </row>
    <row r="388" spans="1:14" x14ac:dyDescent="0.6">
      <c r="A388" s="62"/>
      <c r="B388" s="95"/>
      <c r="K388" s="139"/>
      <c r="L388" s="157" t="s">
        <v>157</v>
      </c>
    </row>
    <row r="389" spans="1:14" x14ac:dyDescent="0.6">
      <c r="A389" s="62"/>
      <c r="B389" s="52" t="s">
        <v>186</v>
      </c>
      <c r="K389" s="139" t="s">
        <v>69</v>
      </c>
      <c r="L389" s="141">
        <v>354685.57153681235</v>
      </c>
    </row>
    <row r="390" spans="1:14" ht="13.75" thickBot="1" x14ac:dyDescent="0.75">
      <c r="A390" s="62"/>
      <c r="B390" s="95" t="s">
        <v>69</v>
      </c>
      <c r="C390" s="6">
        <f t="shared" ref="C390:I390" si="63">+C385/C387</f>
        <v>0.39703221911280184</v>
      </c>
      <c r="D390" s="6">
        <f t="shared" si="63"/>
        <v>0.35387115292922477</v>
      </c>
      <c r="E390" s="6">
        <f t="shared" si="63"/>
        <v>0.25289722730372799</v>
      </c>
      <c r="F390" s="6">
        <f t="shared" si="63"/>
        <v>0.2494133936809442</v>
      </c>
      <c r="G390" s="6">
        <f t="shared" si="63"/>
        <v>0.25907136890985699</v>
      </c>
      <c r="H390" s="6">
        <f t="shared" si="63"/>
        <v>0.33298775124287866</v>
      </c>
      <c r="I390" s="6">
        <f t="shared" si="63"/>
        <v>0.39703221911280184</v>
      </c>
      <c r="J390" s="6"/>
      <c r="K390" s="142" t="s">
        <v>62</v>
      </c>
      <c r="L390" s="143">
        <v>615972.07066094549</v>
      </c>
    </row>
    <row r="391" spans="1:14" x14ac:dyDescent="0.6">
      <c r="A391" s="62"/>
      <c r="B391" s="95" t="s">
        <v>62</v>
      </c>
      <c r="C391" s="6">
        <f t="shared" ref="C391:I391" si="64">+C386/C387</f>
        <v>0.60296778088719827</v>
      </c>
      <c r="D391" s="6">
        <f t="shared" si="64"/>
        <v>0.64612884707077523</v>
      </c>
      <c r="E391" s="6">
        <f t="shared" si="64"/>
        <v>0.74710277269627201</v>
      </c>
      <c r="F391" s="6">
        <f t="shared" si="64"/>
        <v>0.75058660631905583</v>
      </c>
      <c r="G391" s="6">
        <f t="shared" si="64"/>
        <v>0.74092863109014306</v>
      </c>
      <c r="H391" s="6">
        <f t="shared" si="64"/>
        <v>0.66701224875712128</v>
      </c>
      <c r="I391" s="6">
        <f t="shared" si="64"/>
        <v>0.60296778088719827</v>
      </c>
      <c r="J391" s="6"/>
    </row>
    <row r="392" spans="1:14" x14ac:dyDescent="0.6">
      <c r="A392" s="62"/>
    </row>
    <row r="393" spans="1:14" x14ac:dyDescent="0.6">
      <c r="A393" s="62"/>
      <c r="B393" s="52" t="s">
        <v>187</v>
      </c>
    </row>
    <row r="394" spans="1:14" x14ac:dyDescent="0.6">
      <c r="A394" s="62"/>
      <c r="B394" s="95" t="s">
        <v>69</v>
      </c>
      <c r="C394" s="32">
        <f>+SUM(C385:H385)</f>
        <v>29615.59763100537</v>
      </c>
    </row>
    <row r="395" spans="1:14" x14ac:dyDescent="0.6">
      <c r="A395" s="62"/>
      <c r="B395" s="95" t="s">
        <v>62</v>
      </c>
      <c r="C395" s="32">
        <f>+SUM(C386:H386)</f>
        <v>49635.038259102934</v>
      </c>
    </row>
    <row r="396" spans="1:14" x14ac:dyDescent="0.6">
      <c r="A396" s="62"/>
      <c r="B396" s="95" t="s">
        <v>36</v>
      </c>
      <c r="C396" s="100">
        <f>+C395+C394</f>
        <v>79250.6358901083</v>
      </c>
    </row>
    <row r="397" spans="1:14" x14ac:dyDescent="0.6">
      <c r="A397" s="62"/>
    </row>
    <row r="398" spans="1:14" x14ac:dyDescent="0.6">
      <c r="A398" s="62"/>
      <c r="B398" s="52" t="s">
        <v>188</v>
      </c>
      <c r="D398" s="52" t="s">
        <v>189</v>
      </c>
      <c r="I398" s="263" t="s">
        <v>190</v>
      </c>
      <c r="J398" s="263"/>
    </row>
    <row r="399" spans="1:14" x14ac:dyDescent="0.6">
      <c r="A399" s="62"/>
      <c r="B399" s="95" t="s">
        <v>69</v>
      </c>
      <c r="C399" s="6">
        <f>+C394/C396</f>
        <v>0.37369539434448695</v>
      </c>
      <c r="E399" s="17">
        <f>+C394/SUMPRODUCT(L48:Q48,C81:H81)*1000</f>
        <v>63.420113332898651</v>
      </c>
      <c r="F399" s="52" t="s">
        <v>191</v>
      </c>
      <c r="I399" s="95" t="s">
        <v>69</v>
      </c>
      <c r="J399" s="33">
        <f>ROUND(E399/$D$318,4)</f>
        <v>0.90429999999999999</v>
      </c>
      <c r="K399" s="34"/>
    </row>
    <row r="400" spans="1:14" x14ac:dyDescent="0.6">
      <c r="A400" s="62"/>
      <c r="B400" s="95" t="s">
        <v>62</v>
      </c>
      <c r="C400" s="6">
        <f>+C395/C396</f>
        <v>0.62630460565551316</v>
      </c>
      <c r="E400" s="17">
        <f>+C395/SUMPRODUCT(L44:Q44,C81:H81)*1000</f>
        <v>73.106355153255407</v>
      </c>
      <c r="F400" s="52" t="s">
        <v>191</v>
      </c>
      <c r="I400" s="95" t="s">
        <v>62</v>
      </c>
      <c r="J400" s="33">
        <f>ROUND(E400/$D$318,4)</f>
        <v>1.0424</v>
      </c>
      <c r="K400" s="34"/>
    </row>
    <row r="401" spans="1:10" x14ac:dyDescent="0.6">
      <c r="A401" s="62"/>
    </row>
    <row r="402" spans="1:10" x14ac:dyDescent="0.6">
      <c r="C402" s="100"/>
      <c r="D402" s="100"/>
      <c r="E402" s="100"/>
      <c r="F402" s="100"/>
      <c r="G402" s="100"/>
      <c r="H402" s="100"/>
      <c r="I402" s="100"/>
      <c r="J402" s="100"/>
    </row>
    <row r="403" spans="1:10" x14ac:dyDescent="0.6">
      <c r="A403" s="94" t="s">
        <v>194</v>
      </c>
      <c r="B403" s="73" t="s">
        <v>195</v>
      </c>
    </row>
    <row r="404" spans="1:10" x14ac:dyDescent="0.6">
      <c r="A404" s="94"/>
    </row>
    <row r="405" spans="1:10" x14ac:dyDescent="0.6">
      <c r="A405" s="94"/>
      <c r="E405" s="87"/>
      <c r="F405" s="73" t="s">
        <v>196</v>
      </c>
      <c r="I405" s="61" t="s">
        <v>197</v>
      </c>
    </row>
    <row r="406" spans="1:10" x14ac:dyDescent="0.6">
      <c r="B406" s="61" t="s">
        <v>198</v>
      </c>
      <c r="E406" s="87"/>
      <c r="F406" s="73" t="s">
        <v>199</v>
      </c>
      <c r="I406" s="61" t="s">
        <v>200</v>
      </c>
    </row>
    <row r="407" spans="1:10" x14ac:dyDescent="0.6">
      <c r="A407" s="62"/>
      <c r="B407" s="60" t="s">
        <v>61</v>
      </c>
      <c r="C407" s="77"/>
      <c r="D407" s="117" t="s">
        <v>201</v>
      </c>
      <c r="E407" s="158"/>
      <c r="F407" s="60" t="s">
        <v>61</v>
      </c>
      <c r="I407" s="159" t="s">
        <v>202</v>
      </c>
    </row>
    <row r="408" spans="1:10" x14ac:dyDescent="0.6">
      <c r="A408" s="62"/>
      <c r="C408" s="75" t="s">
        <v>49</v>
      </c>
      <c r="D408" s="75" t="s">
        <v>203</v>
      </c>
      <c r="E408" s="160" t="s">
        <v>50</v>
      </c>
      <c r="F408" s="75" t="s">
        <v>49</v>
      </c>
      <c r="G408" s="75" t="s">
        <v>50</v>
      </c>
      <c r="I408" s="75" t="s">
        <v>49</v>
      </c>
      <c r="J408" s="75" t="s">
        <v>50</v>
      </c>
    </row>
    <row r="409" spans="1:10" x14ac:dyDescent="0.6">
      <c r="A409" s="62"/>
      <c r="B409" s="69" t="s">
        <v>13</v>
      </c>
      <c r="C409" s="91">
        <v>72.3</v>
      </c>
      <c r="D409" s="161">
        <v>0.81989999999999996</v>
      </c>
      <c r="E409" s="162">
        <f>ROUND(C409*D409,2)</f>
        <v>59.28</v>
      </c>
      <c r="F409" s="6">
        <v>0.92</v>
      </c>
      <c r="G409" s="6">
        <v>0.95</v>
      </c>
      <c r="I409" s="91">
        <f t="shared" ref="I409:I420" si="65">ROUND(C409*F409,2)</f>
        <v>66.52</v>
      </c>
      <c r="J409" s="91">
        <f t="shared" ref="J409:J420" si="66">ROUND(E409*G409,2)</f>
        <v>56.32</v>
      </c>
    </row>
    <row r="410" spans="1:10" x14ac:dyDescent="0.6">
      <c r="A410" s="62"/>
      <c r="B410" s="69" t="s">
        <v>14</v>
      </c>
      <c r="C410" s="91">
        <v>68.5</v>
      </c>
      <c r="D410" s="161">
        <f>D409</f>
        <v>0.81989999999999996</v>
      </c>
      <c r="E410" s="162">
        <f>ROUND(C410*D410,2)</f>
        <v>56.16</v>
      </c>
      <c r="F410" s="35">
        <v>0.92</v>
      </c>
      <c r="G410" s="35">
        <v>0.95</v>
      </c>
      <c r="I410" s="91">
        <f t="shared" si="65"/>
        <v>63.02</v>
      </c>
      <c r="J410" s="91">
        <f t="shared" si="66"/>
        <v>53.35</v>
      </c>
    </row>
    <row r="411" spans="1:10" x14ac:dyDescent="0.6">
      <c r="A411" s="62"/>
      <c r="B411" s="69" t="s">
        <v>15</v>
      </c>
      <c r="C411" s="91">
        <v>48.3</v>
      </c>
      <c r="D411" s="161">
        <f>D409</f>
        <v>0.81989999999999996</v>
      </c>
      <c r="E411" s="162">
        <f t="shared" ref="E411:E420" si="67">ROUND(C411*D411,2)</f>
        <v>39.6</v>
      </c>
      <c r="F411" s="6">
        <v>0.92</v>
      </c>
      <c r="G411" s="35">
        <v>0.95</v>
      </c>
      <c r="I411" s="91">
        <f t="shared" si="65"/>
        <v>44.44</v>
      </c>
      <c r="J411" s="91">
        <f t="shared" si="66"/>
        <v>37.619999999999997</v>
      </c>
    </row>
    <row r="412" spans="1:10" x14ac:dyDescent="0.6">
      <c r="A412" s="62"/>
      <c r="B412" s="69" t="s">
        <v>16</v>
      </c>
      <c r="C412" s="91">
        <v>44.25</v>
      </c>
      <c r="D412" s="161">
        <f>D409</f>
        <v>0.81989999999999996</v>
      </c>
      <c r="E412" s="162">
        <f t="shared" si="67"/>
        <v>36.28</v>
      </c>
      <c r="F412" s="35">
        <v>0.92</v>
      </c>
      <c r="G412" s="35">
        <v>0.95</v>
      </c>
      <c r="I412" s="91">
        <f t="shared" si="65"/>
        <v>40.71</v>
      </c>
      <c r="J412" s="91">
        <f t="shared" si="66"/>
        <v>34.47</v>
      </c>
    </row>
    <row r="413" spans="1:10" x14ac:dyDescent="0.6">
      <c r="A413" s="62"/>
      <c r="B413" s="69" t="s">
        <v>17</v>
      </c>
      <c r="C413" s="91">
        <v>45.85</v>
      </c>
      <c r="D413" s="161">
        <f>D409</f>
        <v>0.81989999999999996</v>
      </c>
      <c r="E413" s="162">
        <f t="shared" si="67"/>
        <v>37.590000000000003</v>
      </c>
      <c r="F413" s="6">
        <v>0.92</v>
      </c>
      <c r="G413" s="35">
        <v>0.95</v>
      </c>
      <c r="I413" s="91">
        <f t="shared" si="65"/>
        <v>42.18</v>
      </c>
      <c r="J413" s="91">
        <f t="shared" si="66"/>
        <v>35.71</v>
      </c>
    </row>
    <row r="414" spans="1:10" x14ac:dyDescent="0.6">
      <c r="A414" s="62"/>
      <c r="B414" s="69" t="s">
        <v>18</v>
      </c>
      <c r="C414" s="91">
        <v>43.85</v>
      </c>
      <c r="D414" s="161">
        <v>0.63880000000000003</v>
      </c>
      <c r="E414" s="162">
        <f t="shared" si="67"/>
        <v>28.01</v>
      </c>
      <c r="F414" s="6">
        <v>0.88</v>
      </c>
      <c r="G414" s="6">
        <v>0.93</v>
      </c>
      <c r="I414" s="91">
        <f t="shared" si="65"/>
        <v>38.590000000000003</v>
      </c>
      <c r="J414" s="91">
        <f t="shared" si="66"/>
        <v>26.05</v>
      </c>
    </row>
    <row r="415" spans="1:10" x14ac:dyDescent="0.6">
      <c r="A415" s="62"/>
      <c r="B415" s="69" t="s">
        <v>19</v>
      </c>
      <c r="C415" s="91">
        <v>61.15</v>
      </c>
      <c r="D415" s="161">
        <f>D414</f>
        <v>0.63880000000000003</v>
      </c>
      <c r="E415" s="162">
        <f t="shared" si="67"/>
        <v>39.06</v>
      </c>
      <c r="F415" s="35">
        <v>0.88</v>
      </c>
      <c r="G415" s="35">
        <v>0.93</v>
      </c>
      <c r="I415" s="91">
        <f t="shared" si="65"/>
        <v>53.81</v>
      </c>
      <c r="J415" s="91">
        <f t="shared" si="66"/>
        <v>36.33</v>
      </c>
    </row>
    <row r="416" spans="1:10" x14ac:dyDescent="0.6">
      <c r="A416" s="62"/>
      <c r="B416" s="69" t="s">
        <v>20</v>
      </c>
      <c r="C416" s="91">
        <v>54.7</v>
      </c>
      <c r="D416" s="161">
        <f>D414</f>
        <v>0.63880000000000003</v>
      </c>
      <c r="E416" s="162">
        <f t="shared" si="67"/>
        <v>34.94</v>
      </c>
      <c r="F416" s="35">
        <v>0.88</v>
      </c>
      <c r="G416" s="6">
        <v>0.93</v>
      </c>
      <c r="I416" s="91">
        <f t="shared" si="65"/>
        <v>48.14</v>
      </c>
      <c r="J416" s="91">
        <f t="shared" si="66"/>
        <v>32.49</v>
      </c>
    </row>
    <row r="417" spans="1:19" x14ac:dyDescent="0.6">
      <c r="A417" s="62"/>
      <c r="B417" s="69" t="s">
        <v>21</v>
      </c>
      <c r="C417" s="91">
        <v>43.4</v>
      </c>
      <c r="D417" s="161">
        <f>D414</f>
        <v>0.63880000000000003</v>
      </c>
      <c r="E417" s="162">
        <f t="shared" si="67"/>
        <v>27.72</v>
      </c>
      <c r="F417" s="35">
        <v>0.88</v>
      </c>
      <c r="G417" s="35">
        <v>0.93</v>
      </c>
      <c r="I417" s="91">
        <f t="shared" si="65"/>
        <v>38.19</v>
      </c>
      <c r="J417" s="91">
        <f t="shared" si="66"/>
        <v>25.78</v>
      </c>
    </row>
    <row r="418" spans="1:19" x14ac:dyDescent="0.6">
      <c r="A418" s="62"/>
      <c r="B418" s="69" t="s">
        <v>22</v>
      </c>
      <c r="C418" s="91">
        <v>38.950000000000003</v>
      </c>
      <c r="D418" s="161">
        <f>D409</f>
        <v>0.81989999999999996</v>
      </c>
      <c r="E418" s="162">
        <f t="shared" si="67"/>
        <v>31.94</v>
      </c>
      <c r="F418" s="35">
        <v>0.92</v>
      </c>
      <c r="G418" s="35">
        <v>0.95</v>
      </c>
      <c r="I418" s="91">
        <f t="shared" si="65"/>
        <v>35.83</v>
      </c>
      <c r="J418" s="91">
        <f t="shared" si="66"/>
        <v>30.34</v>
      </c>
    </row>
    <row r="419" spans="1:19" x14ac:dyDescent="0.6">
      <c r="A419" s="62"/>
      <c r="B419" s="69" t="s">
        <v>23</v>
      </c>
      <c r="C419" s="91">
        <v>42.4</v>
      </c>
      <c r="D419" s="161">
        <f>D409</f>
        <v>0.81989999999999996</v>
      </c>
      <c r="E419" s="162">
        <f t="shared" si="67"/>
        <v>34.76</v>
      </c>
      <c r="F419" s="35">
        <v>0.92</v>
      </c>
      <c r="G419" s="35">
        <v>0.95</v>
      </c>
      <c r="I419" s="91">
        <f t="shared" si="65"/>
        <v>39.01</v>
      </c>
      <c r="J419" s="91">
        <f t="shared" si="66"/>
        <v>33.020000000000003</v>
      </c>
    </row>
    <row r="420" spans="1:19" x14ac:dyDescent="0.6">
      <c r="A420" s="62"/>
      <c r="B420" s="69" t="s">
        <v>24</v>
      </c>
      <c r="C420" s="91">
        <v>54.5</v>
      </c>
      <c r="D420" s="161">
        <f>D409</f>
        <v>0.81989999999999996</v>
      </c>
      <c r="E420" s="162">
        <f t="shared" si="67"/>
        <v>44.68</v>
      </c>
      <c r="F420" s="35">
        <v>0.92</v>
      </c>
      <c r="G420" s="35">
        <v>0.95</v>
      </c>
      <c r="I420" s="91">
        <f t="shared" si="65"/>
        <v>50.14</v>
      </c>
      <c r="J420" s="91">
        <f t="shared" si="66"/>
        <v>42.45</v>
      </c>
    </row>
    <row r="421" spans="1:19" x14ac:dyDescent="0.6">
      <c r="A421" s="62"/>
      <c r="B421" s="69"/>
      <c r="C421" s="91"/>
      <c r="D421" s="91"/>
      <c r="E421" s="87"/>
      <c r="K421" s="6"/>
    </row>
    <row r="422" spans="1:19" x14ac:dyDescent="0.6">
      <c r="A422" s="62"/>
      <c r="B422" s="69"/>
      <c r="C422" s="91"/>
      <c r="D422" s="91"/>
      <c r="K422" s="6"/>
    </row>
    <row r="423" spans="1:19" x14ac:dyDescent="0.6">
      <c r="A423" s="62"/>
      <c r="B423" s="69"/>
      <c r="C423" s="91"/>
      <c r="D423" s="91"/>
      <c r="K423" s="6"/>
    </row>
    <row r="424" spans="1:19" x14ac:dyDescent="0.6">
      <c r="B424" s="73" t="s">
        <v>204</v>
      </c>
      <c r="F424" s="159" t="s">
        <v>205</v>
      </c>
    </row>
    <row r="425" spans="1:19" x14ac:dyDescent="0.6">
      <c r="B425" s="60" t="s">
        <v>61</v>
      </c>
      <c r="F425" s="61" t="str">
        <f>"system ("&amp;TEXT(D447*100,"0.0")&amp;"% PJM - "&amp;TEXT(E447*100,"0.0")&amp;"% NYISO)"</f>
        <v>system (90.0% PJM - 10.0% NYISO)</v>
      </c>
    </row>
    <row r="426" spans="1:19" x14ac:dyDescent="0.6">
      <c r="B426" s="60"/>
      <c r="F426" s="60" t="s">
        <v>61</v>
      </c>
    </row>
    <row r="427" spans="1:19" x14ac:dyDescent="0.6">
      <c r="C427" s="75" t="s">
        <v>49</v>
      </c>
      <c r="D427" s="75" t="s">
        <v>50</v>
      </c>
      <c r="G427" s="75" t="s">
        <v>49</v>
      </c>
      <c r="H427" s="75" t="s">
        <v>50</v>
      </c>
    </row>
    <row r="428" spans="1:19" x14ac:dyDescent="0.6">
      <c r="B428" s="69" t="s">
        <v>13</v>
      </c>
      <c r="C428" s="91">
        <v>121.65</v>
      </c>
      <c r="D428" s="91">
        <v>115.45</v>
      </c>
      <c r="F428" s="69" t="s">
        <v>13</v>
      </c>
      <c r="G428" s="91">
        <f t="shared" ref="G428:H439" si="68">ROUND($K$428*I409+$K$429*C428,2)</f>
        <v>72.03</v>
      </c>
      <c r="H428" s="91">
        <f t="shared" si="68"/>
        <v>62.23</v>
      </c>
      <c r="K428" s="163">
        <f>D447</f>
        <v>0.90009000900090008</v>
      </c>
      <c r="L428" s="52" t="s">
        <v>206</v>
      </c>
      <c r="Q428" s="91">
        <f>AVERAGE(G433:G436)</f>
        <v>45.717500000000001</v>
      </c>
      <c r="R428" s="91">
        <f>AVERAGE(H433:H436)</f>
        <v>31.0075</v>
      </c>
    </row>
    <row r="429" spans="1:19" x14ac:dyDescent="0.6">
      <c r="B429" s="69" t="s">
        <v>14</v>
      </c>
      <c r="C429" s="91">
        <v>121.2</v>
      </c>
      <c r="D429" s="91">
        <v>115.2</v>
      </c>
      <c r="F429" s="69" t="s">
        <v>14</v>
      </c>
      <c r="G429" s="91">
        <f t="shared" si="68"/>
        <v>68.83</v>
      </c>
      <c r="H429" s="91">
        <f t="shared" si="68"/>
        <v>59.53</v>
      </c>
      <c r="K429" s="163">
        <f>E447</f>
        <v>9.9909990999099918E-2</v>
      </c>
      <c r="L429" s="52" t="s">
        <v>207</v>
      </c>
      <c r="Q429" s="91">
        <f>AVERAGE(G428:G432,G437:G439)</f>
        <v>50.094999999999999</v>
      </c>
      <c r="R429" s="91">
        <f>AVERAGE(H428:H432,H437:H439)</f>
        <v>42.78</v>
      </c>
    </row>
    <row r="430" spans="1:19" x14ac:dyDescent="0.6">
      <c r="B430" s="69" t="s">
        <v>15</v>
      </c>
      <c r="C430" s="91">
        <v>68.5</v>
      </c>
      <c r="D430" s="91">
        <v>67.3</v>
      </c>
      <c r="F430" s="69" t="s">
        <v>15</v>
      </c>
      <c r="G430" s="91">
        <f t="shared" si="68"/>
        <v>46.84</v>
      </c>
      <c r="H430" s="91">
        <f t="shared" si="68"/>
        <v>40.590000000000003</v>
      </c>
      <c r="Q430" s="52">
        <f>Q428/Q429</f>
        <v>0.91261602954386667</v>
      </c>
      <c r="R430" s="52">
        <f>R428/R429</f>
        <v>0.7248129967274427</v>
      </c>
    </row>
    <row r="431" spans="1:19" x14ac:dyDescent="0.6">
      <c r="B431" s="69" t="s">
        <v>16</v>
      </c>
      <c r="C431" s="91">
        <v>48.95</v>
      </c>
      <c r="D431" s="91">
        <v>36.6</v>
      </c>
      <c r="F431" s="69" t="s">
        <v>16</v>
      </c>
      <c r="G431" s="91">
        <f t="shared" si="68"/>
        <v>41.53</v>
      </c>
      <c r="H431" s="91">
        <f t="shared" si="68"/>
        <v>34.68</v>
      </c>
    </row>
    <row r="432" spans="1:19" x14ac:dyDescent="0.6">
      <c r="B432" s="69" t="s">
        <v>17</v>
      </c>
      <c r="C432" s="91">
        <v>47.35</v>
      </c>
      <c r="D432" s="91">
        <v>37.9</v>
      </c>
      <c r="F432" s="69" t="s">
        <v>17</v>
      </c>
      <c r="G432" s="91">
        <f t="shared" si="68"/>
        <v>42.7</v>
      </c>
      <c r="H432" s="91">
        <f t="shared" si="68"/>
        <v>35.93</v>
      </c>
      <c r="Q432" s="91">
        <f>AVERAGE(G428:G439)</f>
        <v>48.635833333333345</v>
      </c>
      <c r="R432" s="91">
        <f>AVERAGE(H428:H439)</f>
        <v>38.855833333333337</v>
      </c>
      <c r="S432" s="52">
        <f>Q432/R432</f>
        <v>1.2516996589958609</v>
      </c>
    </row>
    <row r="433" spans="1:19" x14ac:dyDescent="0.6">
      <c r="B433" s="69" t="s">
        <v>18</v>
      </c>
      <c r="C433" s="91">
        <v>48.2</v>
      </c>
      <c r="D433" s="91">
        <v>37.4</v>
      </c>
      <c r="F433" s="69" t="s">
        <v>18</v>
      </c>
      <c r="G433" s="91">
        <f t="shared" si="68"/>
        <v>39.549999999999997</v>
      </c>
      <c r="H433" s="91">
        <f t="shared" si="68"/>
        <v>27.18</v>
      </c>
    </row>
    <row r="434" spans="1:19" x14ac:dyDescent="0.6">
      <c r="B434" s="69" t="s">
        <v>19</v>
      </c>
      <c r="C434" s="91">
        <v>68.400000000000006</v>
      </c>
      <c r="D434" s="91">
        <v>44.1</v>
      </c>
      <c r="F434" s="69" t="s">
        <v>19</v>
      </c>
      <c r="G434" s="91">
        <f t="shared" si="68"/>
        <v>55.27</v>
      </c>
      <c r="H434" s="91">
        <f t="shared" si="68"/>
        <v>37.11</v>
      </c>
    </row>
    <row r="435" spans="1:19" x14ac:dyDescent="0.6">
      <c r="B435" s="69" t="s">
        <v>20</v>
      </c>
      <c r="C435" s="91">
        <v>58</v>
      </c>
      <c r="D435" s="91">
        <v>41.45</v>
      </c>
      <c r="F435" s="69" t="s">
        <v>20</v>
      </c>
      <c r="G435" s="91">
        <f t="shared" si="68"/>
        <v>49.13</v>
      </c>
      <c r="H435" s="91">
        <f t="shared" si="68"/>
        <v>33.39</v>
      </c>
    </row>
    <row r="436" spans="1:19" x14ac:dyDescent="0.6">
      <c r="B436" s="69" t="s">
        <v>21</v>
      </c>
      <c r="C436" s="91">
        <v>45.5</v>
      </c>
      <c r="D436" s="91">
        <v>31.45</v>
      </c>
      <c r="F436" s="69" t="s">
        <v>21</v>
      </c>
      <c r="G436" s="91">
        <f t="shared" si="68"/>
        <v>38.92</v>
      </c>
      <c r="H436" s="91">
        <f t="shared" si="68"/>
        <v>26.35</v>
      </c>
    </row>
    <row r="437" spans="1:19" x14ac:dyDescent="0.6">
      <c r="B437" s="69" t="s">
        <v>22</v>
      </c>
      <c r="C437" s="91">
        <v>41.15</v>
      </c>
      <c r="D437" s="91">
        <v>33.549999999999997</v>
      </c>
      <c r="F437" s="69" t="s">
        <v>22</v>
      </c>
      <c r="G437" s="91">
        <f t="shared" si="68"/>
        <v>36.36</v>
      </c>
      <c r="H437" s="91">
        <f t="shared" si="68"/>
        <v>30.66</v>
      </c>
    </row>
    <row r="438" spans="1:19" x14ac:dyDescent="0.6">
      <c r="B438" s="69" t="s">
        <v>23</v>
      </c>
      <c r="C438" s="91">
        <v>46.5</v>
      </c>
      <c r="D438" s="91">
        <v>38.4</v>
      </c>
      <c r="F438" s="69" t="s">
        <v>23</v>
      </c>
      <c r="G438" s="91">
        <f t="shared" si="68"/>
        <v>39.76</v>
      </c>
      <c r="H438" s="91">
        <f t="shared" si="68"/>
        <v>33.56</v>
      </c>
    </row>
    <row r="439" spans="1:19" x14ac:dyDescent="0.6">
      <c r="B439" s="69" t="s">
        <v>24</v>
      </c>
      <c r="C439" s="91">
        <v>75.900000000000006</v>
      </c>
      <c r="D439" s="91">
        <v>68.599999999999994</v>
      </c>
      <c r="F439" s="69" t="s">
        <v>24</v>
      </c>
      <c r="G439" s="91">
        <f t="shared" si="68"/>
        <v>52.71</v>
      </c>
      <c r="H439" s="91">
        <f t="shared" si="68"/>
        <v>45.06</v>
      </c>
    </row>
    <row r="443" spans="1:19" x14ac:dyDescent="0.6">
      <c r="A443" s="94" t="s">
        <v>208</v>
      </c>
      <c r="B443" s="61" t="s">
        <v>209</v>
      </c>
    </row>
    <row r="446" spans="1:19" x14ac:dyDescent="0.6">
      <c r="C446" s="95" t="s">
        <v>210</v>
      </c>
      <c r="D446" s="77" t="s">
        <v>206</v>
      </c>
      <c r="E446" s="77" t="s">
        <v>207</v>
      </c>
      <c r="F446" s="77" t="s">
        <v>211</v>
      </c>
    </row>
    <row r="447" spans="1:19" x14ac:dyDescent="0.6">
      <c r="C447" s="164" t="s">
        <v>212</v>
      </c>
      <c r="D447" s="36">
        <f>4/(4+M466)</f>
        <v>0.90009000900090008</v>
      </c>
      <c r="E447" s="36">
        <f>M466/(4+M466)</f>
        <v>9.9909990999099918E-2</v>
      </c>
      <c r="F447" s="165" t="s">
        <v>213</v>
      </c>
    </row>
    <row r="448" spans="1:19" x14ac:dyDescent="0.6">
      <c r="Q448" s="110" t="s">
        <v>214</v>
      </c>
      <c r="R448" s="52" t="s">
        <v>215</v>
      </c>
      <c r="S448" s="52" t="s">
        <v>216</v>
      </c>
    </row>
    <row r="449" spans="1:19" x14ac:dyDescent="0.6">
      <c r="B449" s="77" t="s">
        <v>69</v>
      </c>
      <c r="C449" s="166">
        <v>50.34</v>
      </c>
      <c r="D449" s="16">
        <f>C449</f>
        <v>50.34</v>
      </c>
      <c r="E449" s="16">
        <v>232.15510869565225</v>
      </c>
      <c r="F449" s="114">
        <f>ROUND(D449*D$447+E449*E$447,2)</f>
        <v>68.510000000000005</v>
      </c>
      <c r="H449" s="114"/>
      <c r="P449" s="52" t="s">
        <v>217</v>
      </c>
      <c r="Q449" s="52">
        <v>2.25</v>
      </c>
      <c r="R449" s="52">
        <f>Q449*1000</f>
        <v>2250</v>
      </c>
      <c r="S449" s="52">
        <v>31</v>
      </c>
    </row>
    <row r="450" spans="1:19" x14ac:dyDescent="0.6">
      <c r="B450" s="77"/>
      <c r="C450" s="77"/>
      <c r="D450" s="16"/>
      <c r="E450" s="16"/>
      <c r="F450" s="114"/>
      <c r="P450" s="52" t="s">
        <v>218</v>
      </c>
      <c r="Q450" s="52">
        <v>1.25</v>
      </c>
      <c r="R450" s="52">
        <f>Q450*1000</f>
        <v>1250</v>
      </c>
      <c r="S450" s="52">
        <v>30</v>
      </c>
    </row>
    <row r="451" spans="1:19" x14ac:dyDescent="0.6">
      <c r="B451" s="77" t="s">
        <v>62</v>
      </c>
      <c r="C451" s="16">
        <f>C449</f>
        <v>50.34</v>
      </c>
      <c r="D451" s="16">
        <f>C451</f>
        <v>50.34</v>
      </c>
      <c r="E451" s="37">
        <v>128.79593406593403</v>
      </c>
      <c r="F451" s="114">
        <f>ROUND(D451*D$447+E451*E$447,2)</f>
        <v>58.18</v>
      </c>
      <c r="I451" s="110"/>
      <c r="P451" s="52" t="s">
        <v>219</v>
      </c>
      <c r="Q451" s="52">
        <v>1.25</v>
      </c>
      <c r="R451" s="52">
        <f t="shared" ref="Q451:R456" si="69">Q451*1000</f>
        <v>1250</v>
      </c>
      <c r="S451" s="52">
        <v>31</v>
      </c>
    </row>
    <row r="452" spans="1:19" x14ac:dyDescent="0.6">
      <c r="O452" s="52" t="s">
        <v>220</v>
      </c>
      <c r="P452" s="52">
        <v>1.25</v>
      </c>
      <c r="Q452" s="52">
        <f t="shared" si="69"/>
        <v>1250</v>
      </c>
      <c r="R452" s="52">
        <v>30</v>
      </c>
    </row>
    <row r="453" spans="1:19" x14ac:dyDescent="0.6">
      <c r="O453" s="52" t="s">
        <v>221</v>
      </c>
      <c r="P453" s="52">
        <v>1.25</v>
      </c>
      <c r="Q453" s="52">
        <f t="shared" si="69"/>
        <v>1250</v>
      </c>
      <c r="R453" s="52">
        <v>28</v>
      </c>
    </row>
    <row r="454" spans="1:19" x14ac:dyDescent="0.6">
      <c r="O454" s="52" t="s">
        <v>222</v>
      </c>
      <c r="P454" s="52">
        <v>1.25</v>
      </c>
      <c r="Q454" s="52">
        <f t="shared" si="69"/>
        <v>1250</v>
      </c>
      <c r="R454" s="52">
        <v>31</v>
      </c>
    </row>
    <row r="455" spans="1:19" x14ac:dyDescent="0.6">
      <c r="A455" s="94" t="s">
        <v>223</v>
      </c>
      <c r="B455" s="61" t="s">
        <v>115</v>
      </c>
      <c r="O455" s="52" t="s">
        <v>224</v>
      </c>
      <c r="P455" s="52">
        <v>1.25</v>
      </c>
      <c r="Q455" s="52">
        <f t="shared" si="69"/>
        <v>1250</v>
      </c>
      <c r="R455" s="52">
        <v>30</v>
      </c>
    </row>
    <row r="456" spans="1:19" x14ac:dyDescent="0.6">
      <c r="O456" s="52" t="s">
        <v>17</v>
      </c>
      <c r="P456" s="52">
        <v>2</v>
      </c>
      <c r="Q456" s="52">
        <f t="shared" si="69"/>
        <v>2000</v>
      </c>
      <c r="R456" s="52">
        <v>31</v>
      </c>
    </row>
    <row r="457" spans="1:19" x14ac:dyDescent="0.6">
      <c r="P457" s="52">
        <f>SUM(P449:P456)</f>
        <v>7</v>
      </c>
      <c r="Q457" s="52">
        <f>SUM(Q449:Q456)</f>
        <v>7004.75</v>
      </c>
      <c r="R457" s="52">
        <f>SUM(R449:R456)</f>
        <v>4900</v>
      </c>
      <c r="S457" s="52">
        <f>Q457/R457</f>
        <v>1.4295408163265306</v>
      </c>
    </row>
    <row r="458" spans="1:19" x14ac:dyDescent="0.6">
      <c r="C458" s="77" t="s">
        <v>225</v>
      </c>
      <c r="D458" s="77" t="s">
        <v>226</v>
      </c>
      <c r="E458" s="77" t="s">
        <v>227</v>
      </c>
      <c r="F458" s="77" t="s">
        <v>206</v>
      </c>
      <c r="G458" s="77" t="s">
        <v>207</v>
      </c>
      <c r="H458" s="77" t="s">
        <v>211</v>
      </c>
    </row>
    <row r="459" spans="1:19" x14ac:dyDescent="0.6">
      <c r="C459" s="165" t="s">
        <v>228</v>
      </c>
      <c r="D459" s="165" t="s">
        <v>228</v>
      </c>
      <c r="E459" s="165" t="s">
        <v>229</v>
      </c>
      <c r="F459" s="36">
        <f>D447</f>
        <v>0.90009000900090008</v>
      </c>
      <c r="G459" s="36">
        <f>E447</f>
        <v>9.9909990999099918E-2</v>
      </c>
      <c r="H459" s="165" t="s">
        <v>213</v>
      </c>
    </row>
    <row r="461" spans="1:19" x14ac:dyDescent="0.6">
      <c r="B461" s="77"/>
      <c r="C461" s="38">
        <v>2</v>
      </c>
      <c r="D461" s="38">
        <v>2.3199999999999998</v>
      </c>
      <c r="E461" s="38">
        <v>17.22</v>
      </c>
      <c r="F461" s="38">
        <f>C461+E461</f>
        <v>19.22</v>
      </c>
      <c r="G461" s="38">
        <f>E461+D461</f>
        <v>19.54</v>
      </c>
      <c r="H461" s="38">
        <f>ROUND(F461*F$459+G461*G$459,2)</f>
        <v>19.25</v>
      </c>
    </row>
    <row r="462" spans="1:19" x14ac:dyDescent="0.6">
      <c r="B462" s="77"/>
      <c r="C462" s="38"/>
      <c r="D462" s="38"/>
      <c r="E462" s="38"/>
    </row>
    <row r="463" spans="1:19" ht="13.75" thickBot="1" x14ac:dyDescent="0.75">
      <c r="A463" s="73" t="s">
        <v>230</v>
      </c>
      <c r="E463" s="12"/>
    </row>
    <row r="464" spans="1:19" x14ac:dyDescent="0.6">
      <c r="A464" s="62"/>
      <c r="B464" s="77" t="s">
        <v>231</v>
      </c>
      <c r="C464" s="114">
        <f>F449</f>
        <v>68.510000000000005</v>
      </c>
      <c r="D464" s="108" t="s">
        <v>232</v>
      </c>
      <c r="L464" s="167" t="s">
        <v>233</v>
      </c>
      <c r="M464" s="168">
        <v>42.26</v>
      </c>
      <c r="N464" s="138"/>
    </row>
    <row r="465" spans="1:19" x14ac:dyDescent="0.6">
      <c r="A465" s="62"/>
      <c r="B465" s="77"/>
      <c r="C465" s="114">
        <f>+F451</f>
        <v>58.18</v>
      </c>
      <c r="D465" s="108" t="s">
        <v>234</v>
      </c>
      <c r="L465" s="169" t="s">
        <v>235</v>
      </c>
      <c r="M465" s="170">
        <v>95.142499999999998</v>
      </c>
      <c r="N465" s="140"/>
      <c r="S465" s="170">
        <v>95.142499999999998</v>
      </c>
    </row>
    <row r="466" spans="1:19" x14ac:dyDescent="0.6">
      <c r="A466" s="62"/>
      <c r="B466" s="77" t="s">
        <v>236</v>
      </c>
      <c r="C466" s="100">
        <f>+C147</f>
        <v>52405</v>
      </c>
      <c r="D466" s="108" t="s">
        <v>96</v>
      </c>
      <c r="E466" s="14"/>
      <c r="L466" s="169" t="s">
        <v>237</v>
      </c>
      <c r="M466" s="52">
        <f>ROUND(M464/M465,3)</f>
        <v>0.44400000000000001</v>
      </c>
      <c r="N466" s="140"/>
    </row>
    <row r="467" spans="1:19" x14ac:dyDescent="0.6">
      <c r="A467" s="62"/>
      <c r="B467" s="77" t="s">
        <v>238</v>
      </c>
      <c r="C467" s="39">
        <f>+H144</f>
        <v>4</v>
      </c>
      <c r="D467" s="52" t="s">
        <v>239</v>
      </c>
      <c r="E467" s="14"/>
      <c r="L467" s="139"/>
      <c r="N467" s="140"/>
    </row>
    <row r="468" spans="1:19" x14ac:dyDescent="0.6">
      <c r="A468" s="62"/>
      <c r="B468" s="77"/>
      <c r="C468" s="39">
        <f>+H145</f>
        <v>8</v>
      </c>
      <c r="D468" s="52" t="s">
        <v>240</v>
      </c>
      <c r="E468" s="14"/>
      <c r="L468" s="169" t="s">
        <v>241</v>
      </c>
      <c r="M468" s="99">
        <f>D223-D318</f>
        <v>15.905027743146505</v>
      </c>
      <c r="N468" s="140" t="s">
        <v>242</v>
      </c>
    </row>
    <row r="469" spans="1:19" x14ac:dyDescent="0.6">
      <c r="A469" s="62"/>
      <c r="B469" s="77" t="s">
        <v>243</v>
      </c>
      <c r="C469" s="99">
        <f>+D161</f>
        <v>19.25</v>
      </c>
      <c r="D469" s="110" t="s">
        <v>117</v>
      </c>
      <c r="L469" s="169" t="s">
        <v>244</v>
      </c>
      <c r="M469" s="171">
        <f>ROUND(M466/(4+M466)*M468,2)</f>
        <v>1.59</v>
      </c>
      <c r="N469" s="140" t="s">
        <v>242</v>
      </c>
    </row>
    <row r="470" spans="1:19" ht="13.75" thickBot="1" x14ac:dyDescent="0.75">
      <c r="A470" s="62"/>
      <c r="B470" s="77" t="s">
        <v>245</v>
      </c>
      <c r="C470" s="110" t="s">
        <v>404</v>
      </c>
      <c r="L470" s="172" t="s">
        <v>246</v>
      </c>
      <c r="M470" s="173">
        <f>M468-M469</f>
        <v>14.315027743146505</v>
      </c>
      <c r="N470" s="174" t="s">
        <v>242</v>
      </c>
    </row>
    <row r="471" spans="1:19" x14ac:dyDescent="0.6">
      <c r="A471" s="62"/>
      <c r="B471" s="77"/>
      <c r="C471" s="110" t="s">
        <v>405</v>
      </c>
      <c r="L471" s="175"/>
      <c r="M471" s="170"/>
    </row>
    <row r="472" spans="1:19" x14ac:dyDescent="0.6">
      <c r="A472" s="62"/>
      <c r="B472" s="77" t="s">
        <v>247</v>
      </c>
      <c r="C472" s="110" t="str">
        <f>"Forecasted " &amp;M1-1 &amp;" energy use by class, PJM on/off % from " &amp;M1-2 &amp;" class load profiles,"</f>
        <v>Forecasted 2023 energy use by class, PJM on/off % from 2022 class load profiles,</v>
      </c>
    </row>
    <row r="473" spans="1:19" x14ac:dyDescent="0.6">
      <c r="A473" s="62"/>
      <c r="B473" s="77"/>
      <c r="C473" s="110" t="str">
        <f>"RECO billing on/off % from " &amp;TEXT(DATE(M1-2,6,1),"m/yy") &amp;" to 5/" &amp;TEXT(DATE(M1-1,5,1),"yy") &amp;" actual data"</f>
        <v>RECO billing on/off % from 6/22 to 5/23 actual data</v>
      </c>
    </row>
    <row r="474" spans="1:19" x14ac:dyDescent="0.6">
      <c r="A474" s="62"/>
      <c r="B474" s="77" t="s">
        <v>248</v>
      </c>
      <c r="C474" s="110" t="str">
        <f>"Class totals for " &amp;M1-1</f>
        <v>Class totals for 2023</v>
      </c>
    </row>
    <row r="475" spans="1:19" x14ac:dyDescent="0.6">
      <c r="A475" s="62"/>
      <c r="B475" s="77" t="s">
        <v>249</v>
      </c>
      <c r="C475" s="52" t="s">
        <v>250</v>
      </c>
    </row>
    <row r="476" spans="1:19" x14ac:dyDescent="0.6">
      <c r="A476" s="62"/>
      <c r="B476" s="77" t="s">
        <v>251</v>
      </c>
      <c r="C476" s="52" t="s">
        <v>252</v>
      </c>
      <c r="L476" s="6"/>
    </row>
    <row r="477" spans="1:19" x14ac:dyDescent="0.6">
      <c r="C477" s="52" t="s">
        <v>253</v>
      </c>
    </row>
    <row r="478" spans="1:19" x14ac:dyDescent="0.6">
      <c r="B478" s="79" t="s">
        <v>254</v>
      </c>
      <c r="C478" s="52" t="s">
        <v>255</v>
      </c>
    </row>
    <row r="479" spans="1:19" x14ac:dyDescent="0.6">
      <c r="A479" s="62"/>
      <c r="C479" s="24"/>
      <c r="E479" s="24"/>
    </row>
    <row r="481" spans="1:9" x14ac:dyDescent="0.6">
      <c r="A481" s="176" t="s">
        <v>256</v>
      </c>
      <c r="B481" s="177"/>
      <c r="C481" s="177"/>
      <c r="D481" s="177"/>
    </row>
    <row r="482" spans="1:9" x14ac:dyDescent="0.6">
      <c r="A482" s="94" t="s">
        <v>257</v>
      </c>
      <c r="B482" s="61" t="s">
        <v>258</v>
      </c>
    </row>
    <row r="483" spans="1:9" x14ac:dyDescent="0.6">
      <c r="D483" s="178"/>
    </row>
    <row r="484" spans="1:9" x14ac:dyDescent="0.6">
      <c r="B484" s="50" t="s">
        <v>259</v>
      </c>
      <c r="D484" s="178">
        <f>D223</f>
        <v>86.035543459954738</v>
      </c>
      <c r="E484" s="110" t="s">
        <v>117</v>
      </c>
      <c r="F484" s="110" t="s">
        <v>260</v>
      </c>
    </row>
    <row r="485" spans="1:9" x14ac:dyDescent="0.6">
      <c r="B485" s="50" t="s">
        <v>261</v>
      </c>
      <c r="D485" s="179">
        <f>-M470</f>
        <v>-14.315027743146505</v>
      </c>
      <c r="E485" s="110" t="s">
        <v>117</v>
      </c>
      <c r="F485" s="52" t="s">
        <v>262</v>
      </c>
    </row>
    <row r="486" spans="1:9" x14ac:dyDescent="0.6">
      <c r="B486" s="50" t="s">
        <v>263</v>
      </c>
      <c r="D486" s="99">
        <f>D484+D485</f>
        <v>71.720515716808237</v>
      </c>
      <c r="E486" s="110" t="s">
        <v>117</v>
      </c>
      <c r="F486" s="52" t="str">
        <f>"** RECO average transmission rate of "&amp;TEXT(D223-D318,"0.00")&amp;" minus"</f>
        <v>** RECO average transmission rate of 15.91 minus</v>
      </c>
    </row>
    <row r="487" spans="1:9" x14ac:dyDescent="0.6">
      <c r="F487" s="52" t="s">
        <v>264</v>
      </c>
    </row>
    <row r="488" spans="1:9" x14ac:dyDescent="0.6">
      <c r="D488" s="180"/>
      <c r="F488" s="52" t="str">
        <f>"average rate "&amp;TEXT(M466,"0.000")&amp;"/"&amp;TEXT(4+M466,"0.000")&amp;" *$"&amp;TEXT(M468,"0.00")&amp;" per MWh)."</f>
        <v>average rate 0.444/4.444 *$15.91 per MWh).</v>
      </c>
      <c r="I488" s="181"/>
    </row>
    <row r="489" spans="1:9" x14ac:dyDescent="0.6">
      <c r="B489" s="116" t="s">
        <v>265</v>
      </c>
    </row>
    <row r="491" spans="1:9" x14ac:dyDescent="0.6">
      <c r="C491" s="67" t="str">
        <f t="shared" ref="C491" si="70">C6</f>
        <v>SC1</v>
      </c>
      <c r="D491" s="67" t="str">
        <f>D6</f>
        <v>SC3</v>
      </c>
      <c r="E491" s="67" t="str">
        <f>E6</f>
        <v>SC2 ND</v>
      </c>
      <c r="F491" s="67" t="str">
        <f>F6</f>
        <v>SC4</v>
      </c>
      <c r="G491" s="67" t="str">
        <f>G6</f>
        <v>SC6</v>
      </c>
      <c r="H491" s="67" t="str">
        <f>H6</f>
        <v>SC2 Dem</v>
      </c>
      <c r="I491" s="67" t="str">
        <f>I24</f>
        <v>SC1 TOD</v>
      </c>
    </row>
    <row r="492" spans="1:9" x14ac:dyDescent="0.6">
      <c r="B492" s="182" t="s">
        <v>69</v>
      </c>
    </row>
    <row r="493" spans="1:9" x14ac:dyDescent="0.6">
      <c r="B493" s="79" t="s">
        <v>266</v>
      </c>
      <c r="C493" s="79">
        <f>ROUND(($D$486*C327)/10,3)</f>
        <v>7.0289999999999999</v>
      </c>
      <c r="E493" s="113">
        <f>ROUND(E327*$D$486/10,3)</f>
        <v>6.806</v>
      </c>
      <c r="F493" s="113">
        <f>ROUND(F327*$D$486/10,3)</f>
        <v>6.2539999999999996</v>
      </c>
      <c r="G493" s="113">
        <f>ROUND(G327*$D$486/10,3)</f>
        <v>6.24</v>
      </c>
      <c r="H493" s="113">
        <f>ROUND((C348*$D$486+D348)/10,3)</f>
        <v>6.327</v>
      </c>
      <c r="I493" s="113"/>
    </row>
    <row r="494" spans="1:9" x14ac:dyDescent="0.6">
      <c r="B494" s="79" t="s">
        <v>267</v>
      </c>
      <c r="D494" s="113">
        <f>ROUND(D328*$D$486/10,3)</f>
        <v>9.0510000000000002</v>
      </c>
      <c r="I494" s="113">
        <f>ROUND(H328*$D$486/10,3)</f>
        <v>10.041</v>
      </c>
    </row>
    <row r="495" spans="1:9" x14ac:dyDescent="0.6">
      <c r="B495" s="79" t="s">
        <v>268</v>
      </c>
      <c r="D495" s="113">
        <f>ROUND(D329*$D$486/10,3)</f>
        <v>5.63</v>
      </c>
      <c r="I495" s="113">
        <f>ROUND(H329*$D$486/10,3)</f>
        <v>5.6870000000000003</v>
      </c>
    </row>
    <row r="496" spans="1:9" x14ac:dyDescent="0.6">
      <c r="B496" s="77" t="s">
        <v>41</v>
      </c>
      <c r="C496" s="79">
        <f>ROUND(($D$486*C327+C332)/10,3)</f>
        <v>3.5059999999999998</v>
      </c>
      <c r="D496" s="113"/>
      <c r="I496" s="113"/>
    </row>
    <row r="497" spans="2:10" x14ac:dyDescent="0.6">
      <c r="B497" s="79" t="s">
        <v>42</v>
      </c>
      <c r="C497" s="52">
        <f>ROUND(($D$486*C327+C333)/10,3)</f>
        <v>9.6829999999999998</v>
      </c>
      <c r="D497" s="113"/>
      <c r="I497" s="113"/>
    </row>
    <row r="498" spans="2:10" x14ac:dyDescent="0.6">
      <c r="D498" s="113"/>
      <c r="I498" s="113"/>
    </row>
    <row r="500" spans="2:10" x14ac:dyDescent="0.6">
      <c r="B500" s="77" t="s">
        <v>269</v>
      </c>
      <c r="H500" s="101">
        <f>I352</f>
        <v>1.5840000000000001</v>
      </c>
      <c r="I500" s="101"/>
    </row>
    <row r="501" spans="2:10" x14ac:dyDescent="0.6">
      <c r="B501" s="77" t="s">
        <v>270</v>
      </c>
      <c r="H501" s="101">
        <f>J352</f>
        <v>1.5840000000000001</v>
      </c>
      <c r="I501" s="101"/>
    </row>
    <row r="503" spans="2:10" x14ac:dyDescent="0.6">
      <c r="B503" s="182" t="s">
        <v>62</v>
      </c>
    </row>
    <row r="504" spans="2:10" x14ac:dyDescent="0.6">
      <c r="B504" s="79" t="s">
        <v>266</v>
      </c>
      <c r="C504" s="113">
        <f>ROUND(C336*$D$486/10,3)</f>
        <v>8.2479999999999993</v>
      </c>
      <c r="E504" s="113">
        <f>ROUND(E336*$D$486/10,3)</f>
        <v>7.6959999999999997</v>
      </c>
      <c r="F504" s="113">
        <f>ROUND(F336*$D$486/10,3)</f>
        <v>7.2370000000000001</v>
      </c>
      <c r="G504" s="113">
        <f>ROUND(G336*$D$486/10,3)</f>
        <v>7.1509999999999998</v>
      </c>
      <c r="H504" s="113">
        <f>ROUND((C352*$D$486+D352)/10,3)</f>
        <v>7.202</v>
      </c>
    </row>
    <row r="505" spans="2:10" x14ac:dyDescent="0.6">
      <c r="B505" s="79" t="s">
        <v>267</v>
      </c>
      <c r="D505" s="113">
        <f>ROUND(D337*$D$486/10,3)</f>
        <v>10.034000000000001</v>
      </c>
      <c r="I505" s="113">
        <f>ROUND(H337*$D$486/10,3)</f>
        <v>12.25</v>
      </c>
    </row>
    <row r="506" spans="2:10" x14ac:dyDescent="0.6">
      <c r="B506" s="79" t="s">
        <v>268</v>
      </c>
      <c r="D506" s="113">
        <f>ROUND(D338*$D$486/10,3)</f>
        <v>7.0069999999999997</v>
      </c>
      <c r="I506" s="113">
        <f>ROUND(H338*$D$486/10,3)</f>
        <v>6.9640000000000004</v>
      </c>
    </row>
    <row r="508" spans="2:10" x14ac:dyDescent="0.6">
      <c r="B508" s="77" t="s">
        <v>269</v>
      </c>
      <c r="H508" s="101">
        <f>I353</f>
        <v>1.4870000000000001</v>
      </c>
      <c r="I508" s="101"/>
    </row>
    <row r="509" spans="2:10" x14ac:dyDescent="0.6">
      <c r="B509" s="77" t="s">
        <v>270</v>
      </c>
      <c r="H509" s="101">
        <f>J353</f>
        <v>1.4870000000000001</v>
      </c>
      <c r="I509" s="101"/>
    </row>
    <row r="510" spans="2:10" x14ac:dyDescent="0.6">
      <c r="B510" s="77"/>
      <c r="I510" s="101"/>
      <c r="J510" s="101"/>
    </row>
    <row r="511" spans="2:10" x14ac:dyDescent="0.6">
      <c r="B511" s="116" t="s">
        <v>271</v>
      </c>
      <c r="D511" s="52" t="s">
        <v>272</v>
      </c>
      <c r="E511" s="183">
        <v>6.6250000000000003E-2</v>
      </c>
      <c r="J511" s="101"/>
    </row>
    <row r="512" spans="2:10" x14ac:dyDescent="0.6">
      <c r="J512" s="101"/>
    </row>
    <row r="513" spans="2:9" x14ac:dyDescent="0.6">
      <c r="C513" s="67" t="s">
        <v>7</v>
      </c>
      <c r="D513" s="67" t="s">
        <v>8</v>
      </c>
      <c r="E513" s="67" t="s">
        <v>9</v>
      </c>
      <c r="F513" s="67" t="s">
        <v>10</v>
      </c>
      <c r="G513" s="67" t="s">
        <v>11</v>
      </c>
      <c r="H513" s="67" t="s">
        <v>12</v>
      </c>
      <c r="I513" s="67" t="str">
        <f>I24</f>
        <v>SC1 TOD</v>
      </c>
    </row>
    <row r="514" spans="2:9" x14ac:dyDescent="0.6">
      <c r="B514" s="182" t="s">
        <v>69</v>
      </c>
      <c r="I514" s="101"/>
    </row>
    <row r="515" spans="2:9" x14ac:dyDescent="0.6">
      <c r="B515" s="79" t="s">
        <v>266</v>
      </c>
      <c r="C515" s="79"/>
      <c r="E515" s="79">
        <f>ROUND(E493*(1+$E$511),3)</f>
        <v>7.2569999999999997</v>
      </c>
      <c r="F515" s="79">
        <f>ROUND(F493*(1+$E$511),3)</f>
        <v>6.6680000000000001</v>
      </c>
      <c r="G515" s="79">
        <f>ROUND(G493*(1+$E$511),3)</f>
        <v>6.6529999999999996</v>
      </c>
      <c r="H515" s="79">
        <f>ROUND(H493*(1+$E$511),3)</f>
        <v>6.7460000000000004</v>
      </c>
      <c r="I515" s="101"/>
    </row>
    <row r="516" spans="2:9" x14ac:dyDescent="0.6">
      <c r="B516" s="79" t="s">
        <v>267</v>
      </c>
      <c r="D516" s="79">
        <f>ROUND(D494*(1+$E$511),3)</f>
        <v>9.6509999999999998</v>
      </c>
      <c r="I516" s="184">
        <f>ROUND(I494*(1+$E$511),3)</f>
        <v>10.706</v>
      </c>
    </row>
    <row r="517" spans="2:9" x14ac:dyDescent="0.6">
      <c r="B517" s="79" t="s">
        <v>268</v>
      </c>
      <c r="D517" s="79">
        <f>ROUND(D495*(1+$E$511),3)</f>
        <v>6.0030000000000001</v>
      </c>
      <c r="I517" s="184">
        <f>ROUND(I495*(1+$E$511),3)</f>
        <v>6.0640000000000001</v>
      </c>
    </row>
    <row r="518" spans="2:9" x14ac:dyDescent="0.6">
      <c r="B518" s="77" t="s">
        <v>41</v>
      </c>
      <c r="C518" s="185">
        <f>ROUND(C496*(1+$E$511),3)</f>
        <v>3.738</v>
      </c>
      <c r="D518" s="113"/>
      <c r="I518" s="101"/>
    </row>
    <row r="519" spans="2:9" x14ac:dyDescent="0.6">
      <c r="B519" s="79" t="s">
        <v>42</v>
      </c>
      <c r="C519" s="185">
        <f>ROUND(C497*(1+$E$511),3)</f>
        <v>10.324</v>
      </c>
      <c r="D519" s="113"/>
      <c r="I519" s="101"/>
    </row>
    <row r="520" spans="2:9" x14ac:dyDescent="0.6">
      <c r="D520" s="113"/>
      <c r="I520" s="101"/>
    </row>
    <row r="521" spans="2:9" x14ac:dyDescent="0.6">
      <c r="I521" s="101"/>
    </row>
    <row r="522" spans="2:9" x14ac:dyDescent="0.6">
      <c r="B522" s="77" t="s">
        <v>269</v>
      </c>
      <c r="H522" s="186">
        <f>ROUND(H500*(1+$E$511),3)</f>
        <v>1.6890000000000001</v>
      </c>
      <c r="I522" s="101"/>
    </row>
    <row r="523" spans="2:9" x14ac:dyDescent="0.6">
      <c r="B523" s="77" t="s">
        <v>270</v>
      </c>
      <c r="H523" s="186">
        <f>ROUND(H501*(1+$E$511),3)</f>
        <v>1.6890000000000001</v>
      </c>
      <c r="I523" s="101"/>
    </row>
    <row r="524" spans="2:9" x14ac:dyDescent="0.6">
      <c r="B524" s="77"/>
      <c r="H524" s="186"/>
      <c r="I524" s="101"/>
    </row>
    <row r="525" spans="2:9" x14ac:dyDescent="0.6">
      <c r="B525" s="182" t="s">
        <v>62</v>
      </c>
      <c r="I525" s="101"/>
    </row>
    <row r="526" spans="2:9" x14ac:dyDescent="0.6">
      <c r="B526" s="79" t="s">
        <v>266</v>
      </c>
      <c r="C526" s="79">
        <f>ROUND(C504*(1+$E$511),3)</f>
        <v>8.7940000000000005</v>
      </c>
      <c r="E526" s="79">
        <f>ROUND(E504*(1+$E$511),3)</f>
        <v>8.2059999999999995</v>
      </c>
      <c r="F526" s="79">
        <f>ROUND(F504*(1+$E$511),3)</f>
        <v>7.7160000000000002</v>
      </c>
      <c r="G526" s="79">
        <f>ROUND(G504*(1+$E$511),3)</f>
        <v>7.625</v>
      </c>
      <c r="H526" s="79">
        <f>ROUND(H504*(1+$E$511),3)</f>
        <v>7.6790000000000003</v>
      </c>
      <c r="I526" s="101"/>
    </row>
    <row r="527" spans="2:9" x14ac:dyDescent="0.6">
      <c r="B527" s="79" t="s">
        <v>267</v>
      </c>
      <c r="D527" s="79">
        <f>ROUND(D505*(1+$E$511),3)</f>
        <v>10.699</v>
      </c>
      <c r="I527" s="184">
        <f>ROUND(I505*(1+$E$511),3)</f>
        <v>13.061999999999999</v>
      </c>
    </row>
    <row r="528" spans="2:9" x14ac:dyDescent="0.6">
      <c r="B528" s="79" t="s">
        <v>268</v>
      </c>
      <c r="D528" s="79">
        <f>ROUND(D506*(1+$E$511),3)</f>
        <v>7.4710000000000001</v>
      </c>
      <c r="I528" s="101">
        <f>ROUND(I506*(1+$E$511),3)</f>
        <v>7.4249999999999998</v>
      </c>
    </row>
    <row r="529" spans="1:10" x14ac:dyDescent="0.6">
      <c r="I529" s="101"/>
    </row>
    <row r="530" spans="1:10" x14ac:dyDescent="0.6">
      <c r="B530" s="77" t="s">
        <v>269</v>
      </c>
      <c r="H530" s="186">
        <f>ROUND(H508*(1+$E$511),3)</f>
        <v>1.5860000000000001</v>
      </c>
      <c r="I530" s="101"/>
    </row>
    <row r="531" spans="1:10" x14ac:dyDescent="0.6">
      <c r="B531" s="77" t="s">
        <v>270</v>
      </c>
      <c r="H531" s="186">
        <f>ROUND(H509*(1+$E$511),3)</f>
        <v>1.5860000000000001</v>
      </c>
      <c r="I531" s="101"/>
    </row>
    <row r="532" spans="1:10" x14ac:dyDescent="0.6">
      <c r="B532" s="77"/>
      <c r="I532" s="101"/>
      <c r="J532" s="101"/>
    </row>
    <row r="533" spans="1:10" x14ac:dyDescent="0.6">
      <c r="B533" s="77"/>
      <c r="I533" s="101"/>
      <c r="J533" s="101"/>
    </row>
    <row r="534" spans="1:10" x14ac:dyDescent="0.6">
      <c r="A534" s="94" t="s">
        <v>273</v>
      </c>
      <c r="B534" s="61" t="s">
        <v>274</v>
      </c>
      <c r="J534" s="101"/>
    </row>
    <row r="535" spans="1:10" x14ac:dyDescent="0.6">
      <c r="A535" s="94"/>
      <c r="B535" s="61"/>
      <c r="J535" s="101"/>
    </row>
    <row r="536" spans="1:10" x14ac:dyDescent="0.6">
      <c r="A536" s="94"/>
      <c r="B536" s="116" t="s">
        <v>275</v>
      </c>
      <c r="J536" s="101"/>
    </row>
    <row r="537" spans="1:10" x14ac:dyDescent="0.6">
      <c r="A537" s="94"/>
      <c r="B537" s="50"/>
      <c r="C537" s="67" t="str">
        <f t="shared" ref="C537" si="71">C491</f>
        <v>SC1</v>
      </c>
      <c r="D537" s="67" t="str">
        <f>D491</f>
        <v>SC3</v>
      </c>
      <c r="E537" s="67" t="str">
        <f>E491</f>
        <v>SC2 ND</v>
      </c>
      <c r="F537" s="67" t="str">
        <f>F491</f>
        <v>SC4</v>
      </c>
      <c r="G537" s="67" t="str">
        <f>G491</f>
        <v>SC6</v>
      </c>
      <c r="H537" s="67" t="str">
        <f>H491</f>
        <v>SC2 Dem</v>
      </c>
      <c r="I537" s="67" t="str">
        <f>I24</f>
        <v>SC1 TOD</v>
      </c>
    </row>
    <row r="538" spans="1:10" x14ac:dyDescent="0.6">
      <c r="A538" s="94"/>
      <c r="B538" s="50" t="s">
        <v>276</v>
      </c>
      <c r="C538" s="103">
        <v>1.421</v>
      </c>
      <c r="D538" s="103">
        <v>1.421</v>
      </c>
      <c r="E538" s="103">
        <v>0.52300000000000002</v>
      </c>
      <c r="F538" s="103">
        <v>1.147</v>
      </c>
      <c r="G538" s="103">
        <v>1.147</v>
      </c>
      <c r="H538" s="103">
        <v>0.52300000000000002</v>
      </c>
      <c r="I538" s="184">
        <f>C538</f>
        <v>1.421</v>
      </c>
    </row>
    <row r="539" spans="1:10" x14ac:dyDescent="0.6">
      <c r="A539" s="94"/>
      <c r="B539" s="50" t="s">
        <v>277</v>
      </c>
      <c r="H539" s="171">
        <v>1.1100000000000001</v>
      </c>
      <c r="I539" s="184"/>
    </row>
    <row r="540" spans="1:10" x14ac:dyDescent="0.6">
      <c r="B540" s="50" t="s">
        <v>278</v>
      </c>
      <c r="H540" s="171">
        <v>1.1100000000000001</v>
      </c>
      <c r="I540" s="101"/>
    </row>
    <row r="541" spans="1:10" x14ac:dyDescent="0.6">
      <c r="I541" s="101"/>
    </row>
    <row r="542" spans="1:10" x14ac:dyDescent="0.6">
      <c r="I542" s="101"/>
    </row>
    <row r="543" spans="1:10" x14ac:dyDescent="0.6">
      <c r="B543" s="116" t="s">
        <v>279</v>
      </c>
      <c r="I543" s="101"/>
    </row>
    <row r="544" spans="1:10" x14ac:dyDescent="0.6">
      <c r="I544" s="101"/>
    </row>
    <row r="545" spans="2:9" x14ac:dyDescent="0.6">
      <c r="I545" s="101"/>
    </row>
    <row r="546" spans="2:9" x14ac:dyDescent="0.6">
      <c r="B546" s="182" t="s">
        <v>69</v>
      </c>
      <c r="I546" s="101"/>
    </row>
    <row r="547" spans="2:9" x14ac:dyDescent="0.6">
      <c r="B547" s="79" t="s">
        <v>266</v>
      </c>
      <c r="C547" s="113">
        <f t="shared" ref="C547:H554" si="72">IF(C493&gt;0,C493+C$538,"")</f>
        <v>8.4499999999999993</v>
      </c>
      <c r="D547" s="113" t="str">
        <f t="shared" si="72"/>
        <v/>
      </c>
      <c r="E547" s="113">
        <f t="shared" si="72"/>
        <v>7.3289999999999997</v>
      </c>
      <c r="F547" s="113">
        <f t="shared" si="72"/>
        <v>7.4009999999999998</v>
      </c>
      <c r="G547" s="113">
        <f t="shared" si="72"/>
        <v>7.3870000000000005</v>
      </c>
      <c r="H547" s="113">
        <f t="shared" si="72"/>
        <v>6.85</v>
      </c>
      <c r="I547" s="101"/>
    </row>
    <row r="548" spans="2:9" x14ac:dyDescent="0.6">
      <c r="B548" s="79" t="s">
        <v>267</v>
      </c>
      <c r="C548" s="113" t="str">
        <f t="shared" si="72"/>
        <v/>
      </c>
      <c r="D548" s="113">
        <f>IF(D494&gt;0,D494+D$538,"")</f>
        <v>10.472</v>
      </c>
      <c r="E548" s="113" t="str">
        <f t="shared" si="72"/>
        <v/>
      </c>
      <c r="F548" s="113" t="str">
        <f t="shared" si="72"/>
        <v/>
      </c>
      <c r="G548" s="113" t="str">
        <f t="shared" si="72"/>
        <v/>
      </c>
      <c r="H548" s="113" t="str">
        <f t="shared" si="72"/>
        <v/>
      </c>
      <c r="I548" s="184">
        <f>IF(I494&gt;0,I494+I$538,"")</f>
        <v>11.462</v>
      </c>
    </row>
    <row r="549" spans="2:9" x14ac:dyDescent="0.6">
      <c r="B549" s="79" t="s">
        <v>268</v>
      </c>
      <c r="C549" s="113" t="str">
        <f t="shared" si="72"/>
        <v/>
      </c>
      <c r="D549" s="113">
        <f>IF(D495&gt;0,D495+D$538,"")</f>
        <v>7.0510000000000002</v>
      </c>
      <c r="E549" s="113" t="str">
        <f t="shared" si="72"/>
        <v/>
      </c>
      <c r="F549" s="113" t="str">
        <f t="shared" si="72"/>
        <v/>
      </c>
      <c r="G549" s="113" t="str">
        <f t="shared" si="72"/>
        <v/>
      </c>
      <c r="H549" s="113" t="str">
        <f t="shared" si="72"/>
        <v/>
      </c>
      <c r="I549" s="184">
        <f>IF(I495&gt;0,I495+I$538,"")</f>
        <v>7.1080000000000005</v>
      </c>
    </row>
    <row r="550" spans="2:9" x14ac:dyDescent="0.6">
      <c r="B550" s="77" t="s">
        <v>41</v>
      </c>
      <c r="C550" s="113">
        <f t="shared" si="72"/>
        <v>4.9269999999999996</v>
      </c>
      <c r="D550" s="113" t="str">
        <f t="shared" si="72"/>
        <v/>
      </c>
      <c r="E550" s="113" t="str">
        <f t="shared" si="72"/>
        <v/>
      </c>
      <c r="F550" s="113" t="str">
        <f t="shared" si="72"/>
        <v/>
      </c>
      <c r="G550" s="113" t="str">
        <f t="shared" si="72"/>
        <v/>
      </c>
      <c r="H550" s="113" t="str">
        <f t="shared" si="72"/>
        <v/>
      </c>
      <c r="I550" s="101"/>
    </row>
    <row r="551" spans="2:9" x14ac:dyDescent="0.6">
      <c r="B551" s="79" t="s">
        <v>42</v>
      </c>
      <c r="C551" s="113">
        <f t="shared" si="72"/>
        <v>11.103999999999999</v>
      </c>
      <c r="D551" s="113" t="str">
        <f t="shared" si="72"/>
        <v/>
      </c>
      <c r="E551" s="113" t="str">
        <f t="shared" si="72"/>
        <v/>
      </c>
      <c r="F551" s="113" t="str">
        <f t="shared" si="72"/>
        <v/>
      </c>
      <c r="G551" s="113" t="str">
        <f t="shared" si="72"/>
        <v/>
      </c>
      <c r="H551" s="113" t="str">
        <f t="shared" si="72"/>
        <v/>
      </c>
      <c r="I551" s="101"/>
    </row>
    <row r="552" spans="2:9" x14ac:dyDescent="0.6">
      <c r="B552" s="113"/>
      <c r="C552" s="113"/>
      <c r="D552" s="113" t="str">
        <f t="shared" si="72"/>
        <v/>
      </c>
      <c r="E552" s="113" t="str">
        <f t="shared" si="72"/>
        <v/>
      </c>
      <c r="F552" s="113" t="str">
        <f t="shared" si="72"/>
        <v/>
      </c>
      <c r="G552" s="113" t="str">
        <f t="shared" si="72"/>
        <v/>
      </c>
      <c r="H552" s="113" t="str">
        <f t="shared" si="72"/>
        <v/>
      </c>
      <c r="I552" s="101"/>
    </row>
    <row r="553" spans="2:9" x14ac:dyDescent="0.6">
      <c r="C553" s="113" t="str">
        <f t="shared" si="72"/>
        <v/>
      </c>
      <c r="D553" s="113" t="str">
        <f t="shared" si="72"/>
        <v/>
      </c>
      <c r="E553" s="113" t="str">
        <f t="shared" si="72"/>
        <v/>
      </c>
      <c r="F553" s="113" t="str">
        <f t="shared" si="72"/>
        <v/>
      </c>
      <c r="G553" s="113" t="str">
        <f t="shared" si="72"/>
        <v/>
      </c>
      <c r="H553" s="113" t="str">
        <f t="shared" si="72"/>
        <v/>
      </c>
      <c r="I553" s="101"/>
    </row>
    <row r="554" spans="2:9" x14ac:dyDescent="0.6">
      <c r="B554" s="77" t="s">
        <v>280</v>
      </c>
      <c r="C554" s="113" t="str">
        <f t="shared" si="72"/>
        <v/>
      </c>
      <c r="D554" s="113" t="str">
        <f>IF(D500&gt;0,D500+D$538,"")</f>
        <v/>
      </c>
      <c r="E554" s="113" t="str">
        <f>IF(E500&gt;0,E500+E$538,"")</f>
        <v/>
      </c>
      <c r="F554" s="113" t="str">
        <f>IF(F500&gt;0,F500+F$538,"")</f>
        <v/>
      </c>
      <c r="G554" s="113" t="str">
        <f>IF(G500&gt;0,G500+G$538,"")</f>
        <v/>
      </c>
      <c r="H554" s="113">
        <f>IF(H500&gt;0,H500+H$539,"")</f>
        <v>2.694</v>
      </c>
      <c r="I554" s="101"/>
    </row>
    <row r="555" spans="2:9" x14ac:dyDescent="0.6">
      <c r="I555" s="101"/>
    </row>
    <row r="556" spans="2:9" x14ac:dyDescent="0.6">
      <c r="B556" s="182" t="s">
        <v>62</v>
      </c>
      <c r="I556" s="101"/>
    </row>
    <row r="557" spans="2:9" x14ac:dyDescent="0.6">
      <c r="B557" s="79" t="s">
        <v>266</v>
      </c>
      <c r="C557" s="113">
        <f t="shared" ref="C557:H561" si="73">IF(C504&gt;0,C504+C$538,"")</f>
        <v>9.6689999999999987</v>
      </c>
      <c r="D557" s="113" t="str">
        <f t="shared" si="73"/>
        <v/>
      </c>
      <c r="E557" s="113">
        <f t="shared" si="73"/>
        <v>8.2189999999999994</v>
      </c>
      <c r="F557" s="113">
        <f t="shared" si="73"/>
        <v>8.3840000000000003</v>
      </c>
      <c r="G557" s="113">
        <f t="shared" si="73"/>
        <v>8.298</v>
      </c>
      <c r="H557" s="113">
        <f t="shared" si="73"/>
        <v>7.7249999999999996</v>
      </c>
      <c r="I557" s="101"/>
    </row>
    <row r="558" spans="2:9" x14ac:dyDescent="0.6">
      <c r="B558" s="79" t="s">
        <v>267</v>
      </c>
      <c r="C558" s="113" t="str">
        <f t="shared" si="73"/>
        <v/>
      </c>
      <c r="D558" s="113">
        <f>IF(D505&gt;0,D505+D$538,"")</f>
        <v>11.455</v>
      </c>
      <c r="E558" s="113" t="str">
        <f t="shared" si="73"/>
        <v/>
      </c>
      <c r="F558" s="113" t="str">
        <f t="shared" si="73"/>
        <v/>
      </c>
      <c r="G558" s="113" t="str">
        <f t="shared" si="73"/>
        <v/>
      </c>
      <c r="H558" s="113" t="str">
        <f t="shared" si="73"/>
        <v/>
      </c>
      <c r="I558" s="184">
        <f>IF(I505&gt;0,I505+I$538,"")</f>
        <v>13.670999999999999</v>
      </c>
    </row>
    <row r="559" spans="2:9" x14ac:dyDescent="0.6">
      <c r="B559" s="79" t="s">
        <v>268</v>
      </c>
      <c r="C559" s="113" t="str">
        <f t="shared" si="73"/>
        <v/>
      </c>
      <c r="D559" s="113">
        <f>IF(D506&gt;0,D506+D$538,"")</f>
        <v>8.427999999999999</v>
      </c>
      <c r="E559" s="113" t="str">
        <f t="shared" si="73"/>
        <v/>
      </c>
      <c r="F559" s="113" t="str">
        <f t="shared" si="73"/>
        <v/>
      </c>
      <c r="G559" s="113" t="str">
        <f t="shared" si="73"/>
        <v/>
      </c>
      <c r="H559" s="113" t="str">
        <f t="shared" si="73"/>
        <v/>
      </c>
      <c r="I559" s="184">
        <f>IF(I506&gt;0,I506+I$538,"")</f>
        <v>8.3849999999999998</v>
      </c>
    </row>
    <row r="560" spans="2:9" x14ac:dyDescent="0.6">
      <c r="C560" s="113" t="str">
        <f t="shared" si="73"/>
        <v/>
      </c>
      <c r="D560" s="113" t="str">
        <f>IF(E507&gt;0,E507+D$538,"")</f>
        <v/>
      </c>
      <c r="E560" s="113" t="str">
        <f>IF(F507&gt;0,F507+E$538,"")</f>
        <v/>
      </c>
      <c r="F560" s="113" t="str">
        <f>IF(G507&gt;0,G507+F$538,"")</f>
        <v/>
      </c>
      <c r="G560" s="113" t="str">
        <f>IF(H507&gt;0,H507+G$538,"")</f>
        <v/>
      </c>
      <c r="H560" s="113" t="str">
        <f>IF(I507&gt;0,I507+H$538,"")</f>
        <v/>
      </c>
      <c r="I560" s="101"/>
    </row>
    <row r="561" spans="1:10" x14ac:dyDescent="0.6">
      <c r="B561" s="77" t="s">
        <v>280</v>
      </c>
      <c r="C561" s="113" t="str">
        <f t="shared" si="73"/>
        <v/>
      </c>
      <c r="D561" s="113" t="str">
        <f>IF(D508&gt;0,D508+D$538,"")</f>
        <v/>
      </c>
      <c r="E561" s="113" t="str">
        <f>IF(E508&gt;0,E508+E$538,"")</f>
        <v/>
      </c>
      <c r="F561" s="113" t="str">
        <f>IF(F508&gt;0,F508+F$538,"")</f>
        <v/>
      </c>
      <c r="G561" s="113" t="str">
        <f>IF(G508&gt;0,G508+G$538,"")</f>
        <v/>
      </c>
      <c r="H561" s="113">
        <f>IF(H508&gt;0,H508+H$540,"")</f>
        <v>2.5970000000000004</v>
      </c>
      <c r="I561" s="101"/>
    </row>
    <row r="562" spans="1:10" x14ac:dyDescent="0.6">
      <c r="B562" s="77"/>
      <c r="I562" s="101"/>
      <c r="J562" s="101"/>
    </row>
    <row r="563" spans="1:10" x14ac:dyDescent="0.6">
      <c r="B563" s="77"/>
      <c r="I563" s="101"/>
      <c r="J563" s="101"/>
    </row>
    <row r="565" spans="1:10" x14ac:dyDescent="0.6">
      <c r="A565" s="62"/>
      <c r="C565" s="24"/>
      <c r="E565" s="24"/>
    </row>
    <row r="566" spans="1:10" x14ac:dyDescent="0.6">
      <c r="A566" s="94" t="s">
        <v>281</v>
      </c>
      <c r="B566" s="73" t="s">
        <v>282</v>
      </c>
      <c r="C566" s="24"/>
      <c r="E566" s="24"/>
    </row>
    <row r="567" spans="1:10" x14ac:dyDescent="0.6">
      <c r="A567" s="62"/>
      <c r="C567" s="24"/>
      <c r="E567" s="24"/>
    </row>
    <row r="568" spans="1:10" x14ac:dyDescent="0.6">
      <c r="A568" s="62"/>
      <c r="B568" s="77" t="s">
        <v>283</v>
      </c>
      <c r="C568" s="10">
        <f>+D223</f>
        <v>86.035543459954738</v>
      </c>
      <c r="E568" s="24"/>
    </row>
    <row r="569" spans="1:10" x14ac:dyDescent="0.6">
      <c r="A569" s="62"/>
      <c r="B569" s="77" t="s">
        <v>284</v>
      </c>
      <c r="C569" s="40">
        <f>+J377</f>
        <v>0.93559999999999999</v>
      </c>
      <c r="E569" s="24"/>
    </row>
    <row r="570" spans="1:10" x14ac:dyDescent="0.6">
      <c r="A570" s="62"/>
      <c r="B570" s="77" t="s">
        <v>285</v>
      </c>
      <c r="C570" s="40">
        <f>+J378</f>
        <v>1.0443</v>
      </c>
      <c r="E570" s="24"/>
    </row>
    <row r="571" spans="1:10" x14ac:dyDescent="0.6">
      <c r="A571" s="62"/>
      <c r="B571" s="79" t="s">
        <v>286</v>
      </c>
      <c r="C571" s="41">
        <f>ROUND(C568*C569,4)</f>
        <v>80.494900000000001</v>
      </c>
      <c r="E571" s="24"/>
    </row>
    <row r="572" spans="1:10" x14ac:dyDescent="0.6">
      <c r="A572" s="62"/>
      <c r="B572" s="79" t="s">
        <v>287</v>
      </c>
      <c r="C572" s="41">
        <f>ROUND(C568*C570,4)</f>
        <v>89.846900000000005</v>
      </c>
      <c r="E572" s="24"/>
    </row>
    <row r="573" spans="1:10" x14ac:dyDescent="0.6">
      <c r="A573" s="62"/>
      <c r="B573" s="77"/>
      <c r="C573" s="24"/>
      <c r="E573" s="24"/>
    </row>
    <row r="574" spans="1:10" x14ac:dyDescent="0.6">
      <c r="A574" s="62"/>
      <c r="C574" s="24"/>
      <c r="E574" s="24"/>
    </row>
    <row r="575" spans="1:10" x14ac:dyDescent="0.6">
      <c r="A575" s="62"/>
      <c r="C575" s="67" t="str">
        <f t="shared" ref="C575" si="74">C6</f>
        <v>SC1</v>
      </c>
      <c r="D575" s="67" t="str">
        <f>D6</f>
        <v>SC3</v>
      </c>
      <c r="E575" s="67" t="str">
        <f>E6</f>
        <v>SC2 ND</v>
      </c>
      <c r="F575" s="67" t="str">
        <f>F6</f>
        <v>SC4</v>
      </c>
      <c r="G575" s="67" t="str">
        <f>G6</f>
        <v>SC6</v>
      </c>
      <c r="H575" s="67" t="str">
        <f>H6</f>
        <v>SC2 Dem</v>
      </c>
      <c r="I575" s="67" t="str">
        <f>$I$24</f>
        <v>SC1 TOD</v>
      </c>
    </row>
    <row r="576" spans="1:10" x14ac:dyDescent="0.6">
      <c r="A576" s="62"/>
      <c r="B576" s="110" t="s">
        <v>288</v>
      </c>
    </row>
    <row r="577" spans="1:11" x14ac:dyDescent="0.6">
      <c r="A577" s="62"/>
      <c r="B577" s="95" t="s">
        <v>69</v>
      </c>
      <c r="C577" s="14">
        <f>ROUND((C493*L48)/100,0)</f>
        <v>21405</v>
      </c>
      <c r="D577" s="13">
        <f>ROUND((D494*M49+D495*M50)/100,0)</f>
        <v>9</v>
      </c>
      <c r="E577" s="14">
        <f>ROUND(E493*N48/100,0)</f>
        <v>294</v>
      </c>
      <c r="F577" s="14">
        <f>ROUND(F493*O48/100,0)</f>
        <v>110</v>
      </c>
      <c r="G577" s="14">
        <f>ROUND(G493*P48/100,0)</f>
        <v>89</v>
      </c>
      <c r="H577" s="13">
        <v>8260</v>
      </c>
      <c r="I577" s="13">
        <f>ROUND((I494*R49+I495*R50)/100,0)</f>
        <v>21408</v>
      </c>
    </row>
    <row r="578" spans="1:11" x14ac:dyDescent="0.6">
      <c r="A578" s="62"/>
      <c r="B578" s="95" t="s">
        <v>62</v>
      </c>
      <c r="C578" s="42">
        <f>ROUND(C504*L44/100,0)</f>
        <v>32517</v>
      </c>
      <c r="D578" s="43">
        <f>ROUND((D505*M45+D506*M46)/100,0)</f>
        <v>17</v>
      </c>
      <c r="E578" s="42">
        <f>ROUND(E504*N44/100,0)</f>
        <v>869</v>
      </c>
      <c r="F578" s="42">
        <f>ROUND(F504*O44/100,0)</f>
        <v>331</v>
      </c>
      <c r="G578" s="42">
        <f>ROUND(G504*P44/100,0)</f>
        <v>255</v>
      </c>
      <c r="H578" s="43">
        <v>16537</v>
      </c>
      <c r="I578" s="43">
        <f>ROUND((I505*R45+I506*R46)/100,0)</f>
        <v>32522</v>
      </c>
    </row>
    <row r="579" spans="1:11" x14ac:dyDescent="0.6">
      <c r="A579" s="62"/>
      <c r="B579" s="95" t="s">
        <v>36</v>
      </c>
      <c r="C579" s="100">
        <f>+C578+C577</f>
        <v>53922</v>
      </c>
      <c r="D579" s="100">
        <f t="shared" ref="D579:I579" si="75">+D578+D577</f>
        <v>26</v>
      </c>
      <c r="E579" s="100">
        <f t="shared" si="75"/>
        <v>1163</v>
      </c>
      <c r="F579" s="100">
        <f t="shared" si="75"/>
        <v>441</v>
      </c>
      <c r="G579" s="100">
        <f t="shared" si="75"/>
        <v>344</v>
      </c>
      <c r="H579" s="100">
        <f t="shared" si="75"/>
        <v>24797</v>
      </c>
      <c r="I579" s="100">
        <f t="shared" si="75"/>
        <v>53930</v>
      </c>
    </row>
    <row r="580" spans="1:11" x14ac:dyDescent="0.6">
      <c r="A580" s="62"/>
      <c r="B580" s="95"/>
      <c r="C580" s="100"/>
      <c r="D580" s="100"/>
      <c r="E580" s="100"/>
      <c r="F580" s="100"/>
      <c r="G580" s="100"/>
      <c r="H580" s="100"/>
      <c r="I580" s="100"/>
    </row>
    <row r="581" spans="1:11" x14ac:dyDescent="0.6">
      <c r="A581" s="62"/>
      <c r="B581" s="95" t="s">
        <v>36</v>
      </c>
      <c r="C581" s="100"/>
      <c r="D581" s="100"/>
      <c r="E581" s="100"/>
      <c r="F581" s="100"/>
      <c r="G581" s="100"/>
      <c r="H581" s="100"/>
      <c r="I581" s="100"/>
    </row>
    <row r="582" spans="1:11" x14ac:dyDescent="0.6">
      <c r="A582" s="62"/>
      <c r="B582" s="95" t="s">
        <v>69</v>
      </c>
      <c r="C582" s="100">
        <f>SUM(C577:H577)</f>
        <v>30167</v>
      </c>
      <c r="D582" s="100"/>
      <c r="E582" s="100"/>
      <c r="F582" s="100"/>
      <c r="G582" s="100"/>
      <c r="H582" s="100"/>
      <c r="I582" s="100"/>
      <c r="K582" s="109"/>
    </row>
    <row r="583" spans="1:11" x14ac:dyDescent="0.6">
      <c r="A583" s="62"/>
      <c r="B583" s="95" t="s">
        <v>62</v>
      </c>
      <c r="C583" s="187">
        <f>SUM(C578:H578)</f>
        <v>50526</v>
      </c>
      <c r="D583" s="24"/>
      <c r="E583" s="100"/>
      <c r="F583" s="100"/>
    </row>
    <row r="584" spans="1:11" x14ac:dyDescent="0.6">
      <c r="A584" s="62"/>
      <c r="B584" s="95" t="s">
        <v>36</v>
      </c>
      <c r="C584" s="188">
        <f>+C583+C582</f>
        <v>80693</v>
      </c>
      <c r="D584" s="24"/>
      <c r="E584" s="188"/>
      <c r="F584" s="188"/>
    </row>
    <row r="585" spans="1:11" x14ac:dyDescent="0.6">
      <c r="A585" s="62"/>
      <c r="B585" s="95"/>
      <c r="C585" s="100"/>
      <c r="D585" s="24"/>
    </row>
    <row r="586" spans="1:11" x14ac:dyDescent="0.6">
      <c r="A586" s="62"/>
      <c r="C586" s="67" t="str">
        <f t="shared" ref="C586" si="76">C6</f>
        <v>SC1</v>
      </c>
      <c r="D586" s="67" t="str">
        <f>D6</f>
        <v>SC3</v>
      </c>
      <c r="E586" s="67" t="str">
        <f>E6</f>
        <v>SC2 ND</v>
      </c>
      <c r="F586" s="67" t="str">
        <f>F6</f>
        <v>SC4</v>
      </c>
      <c r="G586" s="67" t="str">
        <f>G6</f>
        <v>SC6</v>
      </c>
      <c r="H586" s="67" t="str">
        <f>H6</f>
        <v>SC2 Dem</v>
      </c>
      <c r="I586" s="67" t="str">
        <f>$I$24</f>
        <v>SC1 TOD</v>
      </c>
    </row>
    <row r="587" spans="1:11" x14ac:dyDescent="0.6">
      <c r="A587" s="62"/>
      <c r="B587" s="52" t="s">
        <v>289</v>
      </c>
    </row>
    <row r="588" spans="1:11" x14ac:dyDescent="0.6">
      <c r="A588" s="62"/>
      <c r="B588" s="95" t="s">
        <v>69</v>
      </c>
      <c r="C588" s="14">
        <f t="shared" ref="C588:H588" si="77">+$C571*L48*C78/1000</f>
        <v>26635.486029581723</v>
      </c>
      <c r="D588" s="14">
        <f>+$C571*M48*D78/1000</f>
        <v>11.370799702630464</v>
      </c>
      <c r="E588" s="14">
        <f t="shared" si="77"/>
        <v>377.94788857743254</v>
      </c>
      <c r="F588" s="14">
        <f t="shared" si="77"/>
        <v>153.05846719871485</v>
      </c>
      <c r="G588" s="14">
        <f t="shared" si="77"/>
        <v>124.33821381490131</v>
      </c>
      <c r="H588" s="14">
        <f t="shared" si="77"/>
        <v>10642.505054803003</v>
      </c>
      <c r="I588" s="14">
        <f>+$C571*R48*C78/1000</f>
        <v>26635.486029581723</v>
      </c>
    </row>
    <row r="589" spans="1:11" x14ac:dyDescent="0.6">
      <c r="A589" s="62"/>
      <c r="B589" s="95" t="s">
        <v>62</v>
      </c>
      <c r="C589" s="42">
        <f t="shared" ref="C589:H589" si="78">+$C572*L44*C78/1000</f>
        <v>38489.27853429177</v>
      </c>
      <c r="D589" s="42">
        <f t="shared" si="78"/>
        <v>20.209368112577959</v>
      </c>
      <c r="E589" s="42">
        <f t="shared" si="78"/>
        <v>1102.240415415484</v>
      </c>
      <c r="F589" s="42">
        <f t="shared" si="78"/>
        <v>444.56601707215799</v>
      </c>
      <c r="G589" s="42">
        <f t="shared" si="78"/>
        <v>346.35190300402286</v>
      </c>
      <c r="H589" s="42">
        <f t="shared" si="78"/>
        <v>21176.268244709663</v>
      </c>
      <c r="I589" s="42">
        <f>+$C572*R44*C78/1000</f>
        <v>38489.27853429177</v>
      </c>
    </row>
    <row r="590" spans="1:11" x14ac:dyDescent="0.6">
      <c r="A590" s="62"/>
      <c r="B590" s="95" t="s">
        <v>36</v>
      </c>
      <c r="C590" s="100">
        <f t="shared" ref="C590:I590" si="79">+C589+C588</f>
        <v>65124.764563873498</v>
      </c>
      <c r="D590" s="100">
        <f t="shared" si="79"/>
        <v>31.580167815208423</v>
      </c>
      <c r="E590" s="100">
        <f t="shared" si="79"/>
        <v>1480.1883039929166</v>
      </c>
      <c r="F590" s="100">
        <f t="shared" si="79"/>
        <v>597.62448427087281</v>
      </c>
      <c r="G590" s="14">
        <f t="shared" si="79"/>
        <v>470.69011681892414</v>
      </c>
      <c r="H590" s="14">
        <f t="shared" si="79"/>
        <v>31818.773299512664</v>
      </c>
      <c r="I590" s="100">
        <f t="shared" si="79"/>
        <v>65124.764563873498</v>
      </c>
    </row>
    <row r="591" spans="1:11" x14ac:dyDescent="0.6">
      <c r="A591" s="62"/>
      <c r="C591" s="24"/>
      <c r="D591" s="24"/>
      <c r="E591" s="24"/>
      <c r="F591" s="24"/>
      <c r="G591" s="24"/>
      <c r="H591" s="24"/>
      <c r="I591" s="24"/>
      <c r="J591" s="24"/>
    </row>
    <row r="592" spans="1:11" x14ac:dyDescent="0.6">
      <c r="A592" s="62"/>
      <c r="B592" s="95" t="s">
        <v>36</v>
      </c>
      <c r="C592" s="15"/>
      <c r="D592" s="24"/>
      <c r="E592" s="24"/>
      <c r="F592" s="24"/>
      <c r="G592" s="24"/>
      <c r="H592" s="24"/>
      <c r="I592" s="24"/>
      <c r="J592" s="24"/>
    </row>
    <row r="593" spans="1:7" x14ac:dyDescent="0.6">
      <c r="A593" s="62"/>
      <c r="B593" s="95" t="s">
        <v>69</v>
      </c>
      <c r="C593" s="100">
        <f>SUM(C588:H588)</f>
        <v>37944.706453678409</v>
      </c>
      <c r="G593" s="100"/>
    </row>
    <row r="594" spans="1:7" x14ac:dyDescent="0.6">
      <c r="A594" s="62"/>
      <c r="B594" s="95" t="s">
        <v>62</v>
      </c>
      <c r="C594" s="187">
        <f>SUM(C589:H589)</f>
        <v>61578.914482605687</v>
      </c>
      <c r="G594" s="100"/>
    </row>
    <row r="595" spans="1:7" x14ac:dyDescent="0.6">
      <c r="A595" s="62"/>
      <c r="B595" s="95" t="s">
        <v>36</v>
      </c>
      <c r="C595" s="100">
        <f>+C594+C593</f>
        <v>99523.620936284104</v>
      </c>
      <c r="G595" s="100"/>
    </row>
    <row r="596" spans="1:7" x14ac:dyDescent="0.6">
      <c r="A596" s="62"/>
      <c r="C596" s="24"/>
      <c r="D596" s="44"/>
      <c r="E596" s="24"/>
      <c r="F596" s="180"/>
    </row>
    <row r="597" spans="1:7" x14ac:dyDescent="0.6">
      <c r="B597" s="50" t="s">
        <v>290</v>
      </c>
      <c r="C597" s="100"/>
    </row>
    <row r="598" spans="1:7" x14ac:dyDescent="0.6">
      <c r="B598" s="95" t="s">
        <v>69</v>
      </c>
      <c r="C598" s="156">
        <f>ROUND($C$147*SUM($C$141:$H$141)/12*H$144/1000*D447,0)</f>
        <v>5802</v>
      </c>
    </row>
    <row r="599" spans="1:7" x14ac:dyDescent="0.6">
      <c r="B599" s="95" t="s">
        <v>62</v>
      </c>
      <c r="C599" s="189">
        <f>ROUND($C$147*SUM($C$141:$H$141)/12*H$145/1000*D447,0)</f>
        <v>11605</v>
      </c>
    </row>
    <row r="600" spans="1:7" x14ac:dyDescent="0.6">
      <c r="B600" s="95" t="s">
        <v>36</v>
      </c>
      <c r="C600" s="100">
        <f>SUM(C598:C599)</f>
        <v>17407</v>
      </c>
    </row>
    <row r="602" spans="1:7" x14ac:dyDescent="0.6">
      <c r="B602" s="52" t="s">
        <v>291</v>
      </c>
    </row>
    <row r="603" spans="1:7" x14ac:dyDescent="0.6">
      <c r="B603" s="95" t="s">
        <v>69</v>
      </c>
      <c r="C603" s="100">
        <f>C593-C598</f>
        <v>32142.706453678409</v>
      </c>
    </row>
    <row r="604" spans="1:7" x14ac:dyDescent="0.6">
      <c r="B604" s="95" t="s">
        <v>62</v>
      </c>
      <c r="C604" s="187">
        <f>C594-C599</f>
        <v>49973.914482605687</v>
      </c>
    </row>
    <row r="605" spans="1:7" x14ac:dyDescent="0.6">
      <c r="B605" s="95" t="s">
        <v>36</v>
      </c>
      <c r="C605" s="188">
        <f>SUM(C603:C604)</f>
        <v>82116.620936284104</v>
      </c>
    </row>
    <row r="607" spans="1:7" x14ac:dyDescent="0.6">
      <c r="B607" s="52" t="s">
        <v>292</v>
      </c>
    </row>
    <row r="608" spans="1:7" x14ac:dyDescent="0.6">
      <c r="B608" s="95" t="s">
        <v>69</v>
      </c>
      <c r="C608" s="100">
        <f>C603-C582</f>
        <v>1975.7064536784092</v>
      </c>
    </row>
    <row r="609" spans="2:3" x14ac:dyDescent="0.6">
      <c r="B609" s="95" t="s">
        <v>62</v>
      </c>
      <c r="C609" s="187">
        <f>C604-C583</f>
        <v>-552.08551739431277</v>
      </c>
    </row>
    <row r="610" spans="2:3" x14ac:dyDescent="0.6">
      <c r="B610" s="95" t="s">
        <v>36</v>
      </c>
      <c r="C610" s="100">
        <f>SUM(C608:C609)</f>
        <v>1423.6209362840964</v>
      </c>
    </row>
  </sheetData>
  <mergeCells count="3">
    <mergeCell ref="T210:U210"/>
    <mergeCell ref="I376:J376"/>
    <mergeCell ref="I398:J398"/>
  </mergeCells>
  <pageMargins left="0.5" right="0.5" top="1" bottom="0.75" header="0.5" footer="0.5"/>
  <pageSetup scale="85" orientation="landscape" r:id="rId1"/>
  <headerFooter alignWithMargins="0">
    <oddHeader xml:space="preserve">&amp;L&amp;"Arial,Bold"&amp;UROCKLAND ELECTRIC COMPANY&amp;C&amp;"Arial,Bold Italic"
&amp;R&amp;"Arial,Bold"Attachment B&amp;"Arial,Regular"
Page &amp;P of &amp;N
</oddHeader>
    <oddFooter>&amp;L&amp;F&amp;R&amp;D</oddFooter>
  </headerFooter>
  <rowBreaks count="12" manualBreakCount="12">
    <brk id="39" max="9" man="1"/>
    <brk id="82" max="9" man="1"/>
    <brk id="118" max="9" man="1"/>
    <brk id="162" max="9" man="1"/>
    <brk id="206" max="9" man="1"/>
    <brk id="247" max="9" man="1"/>
    <brk id="285" max="9" man="1"/>
    <brk id="319" max="9" man="1"/>
    <brk id="358" max="9" man="1"/>
    <brk id="401" max="9" man="1"/>
    <brk id="442" max="9" man="1"/>
    <brk id="56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351B-88F4-4455-A6A7-59EDD1F95B65}">
  <sheetPr codeName="Sheet5">
    <pageSetUpPr fitToPage="1"/>
  </sheetPr>
  <dimension ref="A1:N51"/>
  <sheetViews>
    <sheetView workbookViewId="0"/>
  </sheetViews>
  <sheetFormatPr defaultColWidth="9.1328125" defaultRowHeight="13" x14ac:dyDescent="0.6"/>
  <cols>
    <col min="1" max="1" width="9.1328125" style="52"/>
    <col min="2" max="2" width="4.7265625" style="52" customWidth="1"/>
    <col min="3" max="3" width="30.86328125" style="52" customWidth="1"/>
    <col min="4" max="6" width="9.54296875" style="52" customWidth="1"/>
    <col min="7" max="7" width="9.86328125" style="52" customWidth="1"/>
    <col min="8" max="8" width="2.40625" style="52" customWidth="1"/>
    <col min="9" max="13" width="9.1328125" style="52"/>
    <col min="14" max="14" width="12.86328125" style="52" customWidth="1"/>
    <col min="15" max="17" width="9.1328125" style="52"/>
    <col min="18" max="18" width="13.1328125" style="52" customWidth="1"/>
    <col min="19" max="16384" width="9.1328125" style="52"/>
  </cols>
  <sheetData>
    <row r="1" spans="1:9" x14ac:dyDescent="0.6">
      <c r="A1" s="97" t="s">
        <v>293</v>
      </c>
    </row>
    <row r="2" spans="1:9" x14ac:dyDescent="0.6">
      <c r="A2" s="73" t="str">
        <f>'BGS Cost &amp; Bid Factors'!M1&amp;" BGS Auction"</f>
        <v>2024 BGS Auction</v>
      </c>
    </row>
    <row r="4" spans="1:9" s="175" customFormat="1" x14ac:dyDescent="0.6">
      <c r="A4" s="73" t="s">
        <v>294</v>
      </c>
      <c r="B4" s="73" t="s">
        <v>295</v>
      </c>
    </row>
    <row r="5" spans="1:9" s="175" customFormat="1" ht="10.5" x14ac:dyDescent="0.5"/>
    <row r="6" spans="1:9" s="175" customFormat="1" ht="10.5" x14ac:dyDescent="0.5">
      <c r="D6" s="190">
        <f>F6-2</f>
        <v>2022</v>
      </c>
      <c r="E6" s="190">
        <f>F6-1</f>
        <v>2023</v>
      </c>
      <c r="F6" s="190">
        <v>2024</v>
      </c>
    </row>
    <row r="7" spans="1:9" s="175" customFormat="1" ht="10.5" x14ac:dyDescent="0.5">
      <c r="D7" s="190" t="s">
        <v>296</v>
      </c>
      <c r="E7" s="190" t="s">
        <v>296</v>
      </c>
      <c r="F7" s="190" t="s">
        <v>296</v>
      </c>
    </row>
    <row r="8" spans="1:9" s="175" customFormat="1" ht="10.5" x14ac:dyDescent="0.5">
      <c r="B8" s="191" t="s">
        <v>297</v>
      </c>
      <c r="C8" s="191" t="s">
        <v>298</v>
      </c>
      <c r="D8" s="192" t="s">
        <v>299</v>
      </c>
      <c r="E8" s="192" t="s">
        <v>299</v>
      </c>
      <c r="F8" s="192" t="s">
        <v>299</v>
      </c>
      <c r="G8" s="193" t="s">
        <v>36</v>
      </c>
      <c r="I8" s="191" t="s">
        <v>300</v>
      </c>
    </row>
    <row r="9" spans="1:9" s="175" customFormat="1" ht="10.5" x14ac:dyDescent="0.5">
      <c r="B9" s="190">
        <v>1</v>
      </c>
      <c r="C9" s="175" t="s">
        <v>301</v>
      </c>
      <c r="D9" s="175">
        <v>1</v>
      </c>
      <c r="E9" s="175">
        <v>2</v>
      </c>
      <c r="F9" s="175">
        <v>1</v>
      </c>
      <c r="G9" s="175">
        <f>SUM(D9:F9)</f>
        <v>4</v>
      </c>
      <c r="I9" s="175" t="s">
        <v>302</v>
      </c>
    </row>
    <row r="10" spans="1:9" s="175" customFormat="1" ht="10.5" x14ac:dyDescent="0.5">
      <c r="B10" s="190" t="s">
        <v>303</v>
      </c>
      <c r="C10" s="194" t="s">
        <v>304</v>
      </c>
      <c r="D10" s="195">
        <v>8.2059999999999995</v>
      </c>
      <c r="E10" s="195">
        <v>9.6479999999999997</v>
      </c>
      <c r="F10" s="195">
        <v>9.6479999999999997</v>
      </c>
    </row>
    <row r="11" spans="1:9" s="175" customFormat="1" ht="10.5" x14ac:dyDescent="0.5">
      <c r="B11" s="190" t="s">
        <v>305</v>
      </c>
      <c r="C11" s="194" t="s">
        <v>306</v>
      </c>
      <c r="D11" s="195">
        <v>-4.46</v>
      </c>
      <c r="E11" s="195">
        <v>-1.58</v>
      </c>
      <c r="F11" s="195">
        <v>0</v>
      </c>
      <c r="I11" s="175" t="s">
        <v>307</v>
      </c>
    </row>
    <row r="12" spans="1:9" s="175" customFormat="1" ht="10.5" hidden="1" x14ac:dyDescent="0.5">
      <c r="B12" s="190" t="s">
        <v>308</v>
      </c>
      <c r="C12" s="194" t="s">
        <v>304</v>
      </c>
      <c r="D12" s="195">
        <f>D11+D10</f>
        <v>3.7459999999999996</v>
      </c>
      <c r="E12" s="195">
        <f t="shared" ref="E12:F12" si="0">E11+E10</f>
        <v>8.0679999999999996</v>
      </c>
      <c r="F12" s="195">
        <f t="shared" si="0"/>
        <v>9.6479999999999997</v>
      </c>
      <c r="I12" s="175" t="s">
        <v>309</v>
      </c>
    </row>
    <row r="13" spans="1:9" s="175" customFormat="1" ht="10.5" hidden="1" x14ac:dyDescent="0.5">
      <c r="B13" s="190">
        <v>3</v>
      </c>
      <c r="C13" s="194" t="s">
        <v>310</v>
      </c>
      <c r="D13" s="195">
        <v>0</v>
      </c>
      <c r="E13" s="195">
        <v>0</v>
      </c>
      <c r="F13" s="195">
        <v>0</v>
      </c>
      <c r="I13" s="175" t="s">
        <v>311</v>
      </c>
    </row>
    <row r="14" spans="1:9" s="175" customFormat="1" ht="10.5" x14ac:dyDescent="0.5">
      <c r="B14" s="190">
        <v>3</v>
      </c>
      <c r="C14" s="194" t="s">
        <v>312</v>
      </c>
      <c r="D14" s="195">
        <f>D10+D11</f>
        <v>3.7459999999999996</v>
      </c>
      <c r="E14" s="195">
        <f t="shared" ref="E14:F14" si="1">E10+E11</f>
        <v>8.0679999999999996</v>
      </c>
      <c r="F14" s="195">
        <f t="shared" si="1"/>
        <v>9.6479999999999997</v>
      </c>
      <c r="G14" s="195"/>
      <c r="I14" s="194" t="s">
        <v>313</v>
      </c>
    </row>
    <row r="15" spans="1:9" s="175" customFormat="1" ht="10.5" x14ac:dyDescent="0.5">
      <c r="B15" s="190">
        <v>4</v>
      </c>
      <c r="C15" s="194" t="s">
        <v>314</v>
      </c>
      <c r="D15" s="195">
        <f>D9/$G$9*D14</f>
        <v>0.93649999999999989</v>
      </c>
      <c r="E15" s="195">
        <f>E9/$G$9*E14</f>
        <v>4.0339999999999998</v>
      </c>
      <c r="F15" s="195">
        <f>F9/$G$9*F14</f>
        <v>2.4119999999999999</v>
      </c>
      <c r="G15" s="195">
        <f>SUM(D15:F15)</f>
        <v>7.3824999999999994</v>
      </c>
      <c r="I15" s="194" t="s">
        <v>315</v>
      </c>
    </row>
    <row r="16" spans="1:9" s="175" customFormat="1" ht="10.5" hidden="1" x14ac:dyDescent="0.5">
      <c r="B16" s="190">
        <v>5</v>
      </c>
      <c r="C16" s="194" t="s">
        <v>316</v>
      </c>
      <c r="D16" s="195">
        <f>D9/$G$9*D13</f>
        <v>0</v>
      </c>
      <c r="E16" s="195">
        <f>E9/$G$9*E13</f>
        <v>0</v>
      </c>
      <c r="F16" s="195">
        <f>F9/$G$9*F13</f>
        <v>0</v>
      </c>
      <c r="G16" s="195">
        <f>SUM(D16:F16)</f>
        <v>0</v>
      </c>
      <c r="I16" s="194" t="s">
        <v>315</v>
      </c>
    </row>
    <row r="17" spans="2:14" s="175" customFormat="1" ht="10.5" x14ac:dyDescent="0.5">
      <c r="B17" s="190">
        <v>5</v>
      </c>
      <c r="C17" s="194" t="s">
        <v>317</v>
      </c>
      <c r="G17" s="196">
        <f>G15+G16</f>
        <v>7.3824999999999994</v>
      </c>
    </row>
    <row r="18" spans="2:14" s="175" customFormat="1" ht="10.5" x14ac:dyDescent="0.5">
      <c r="B18" s="190"/>
    </row>
    <row r="19" spans="2:14" s="175" customFormat="1" ht="10.5" x14ac:dyDescent="0.5">
      <c r="B19" s="190"/>
      <c r="C19" s="191" t="s">
        <v>318</v>
      </c>
    </row>
    <row r="20" spans="2:14" s="175" customFormat="1" ht="10.5" x14ac:dyDescent="0.5">
      <c r="B20" s="190">
        <v>6</v>
      </c>
      <c r="C20" s="197" t="s">
        <v>319</v>
      </c>
      <c r="D20" s="198">
        <v>1</v>
      </c>
      <c r="E20" s="198">
        <v>1</v>
      </c>
      <c r="F20" s="198">
        <f>IF('BGS Cost &amp; Bid Factors'!J377&lt;1,1,'BGS Cost &amp; Bid Factors'!J377)</f>
        <v>1</v>
      </c>
      <c r="G20" s="175" t="s">
        <v>320</v>
      </c>
      <c r="I20" s="194" t="s">
        <v>321</v>
      </c>
    </row>
    <row r="21" spans="2:14" s="175" customFormat="1" ht="10.5" x14ac:dyDescent="0.5">
      <c r="B21" s="190">
        <v>7</v>
      </c>
      <c r="C21" s="197" t="s">
        <v>322</v>
      </c>
      <c r="D21" s="198">
        <v>1</v>
      </c>
      <c r="E21" s="198">
        <v>1</v>
      </c>
      <c r="F21" s="198">
        <f>IF('BGS Cost &amp; Bid Factors'!J378&gt;1,1,'BGS Cost &amp; Bid Factors'!J378)</f>
        <v>1</v>
      </c>
      <c r="G21" s="175" t="s">
        <v>320</v>
      </c>
      <c r="I21" s="194" t="s">
        <v>321</v>
      </c>
    </row>
    <row r="22" spans="2:14" s="175" customFormat="1" ht="10.5" x14ac:dyDescent="0.5">
      <c r="B22" s="190"/>
      <c r="D22" s="198"/>
      <c r="E22" s="198"/>
      <c r="F22" s="198"/>
    </row>
    <row r="23" spans="2:14" s="175" customFormat="1" ht="10.5" x14ac:dyDescent="0.5">
      <c r="B23" s="190"/>
      <c r="C23" s="191" t="s">
        <v>323</v>
      </c>
      <c r="F23" s="190" t="s">
        <v>324</v>
      </c>
    </row>
    <row r="24" spans="2:14" s="175" customFormat="1" ht="10.5" x14ac:dyDescent="0.5">
      <c r="B24" s="190">
        <v>8</v>
      </c>
      <c r="C24" s="199" t="s">
        <v>325</v>
      </c>
      <c r="D24" s="200">
        <f>'Rate Calculations'!$D$251</f>
        <v>420319.82128678495</v>
      </c>
      <c r="I24" s="194" t="s">
        <v>321</v>
      </c>
      <c r="N24" s="200"/>
    </row>
    <row r="25" spans="2:14" s="175" customFormat="1" ht="10.5" x14ac:dyDescent="0.5">
      <c r="B25" s="190">
        <v>9</v>
      </c>
      <c r="C25" s="199" t="s">
        <v>326</v>
      </c>
      <c r="D25" s="201">
        <f>'Rate Calculations'!$D$252</f>
        <v>611109.38022200111</v>
      </c>
      <c r="I25" s="194" t="s">
        <v>321</v>
      </c>
      <c r="N25" s="200"/>
    </row>
    <row r="26" spans="2:14" s="175" customFormat="1" ht="10.5" x14ac:dyDescent="0.5">
      <c r="B26" s="190">
        <v>10</v>
      </c>
      <c r="D26" s="200">
        <f>SUM(D24:D25)</f>
        <v>1031429.2015087861</v>
      </c>
      <c r="N26" s="200"/>
    </row>
    <row r="27" spans="2:14" s="175" customFormat="1" ht="10.5" x14ac:dyDescent="0.5">
      <c r="B27" s="190"/>
    </row>
    <row r="28" spans="2:14" s="175" customFormat="1" ht="10.5" x14ac:dyDescent="0.5">
      <c r="B28" s="190"/>
      <c r="C28" s="191" t="s">
        <v>327</v>
      </c>
    </row>
    <row r="29" spans="2:14" s="175" customFormat="1" ht="10.5" x14ac:dyDescent="0.5">
      <c r="B29" s="190">
        <v>11</v>
      </c>
      <c r="C29" s="199" t="s">
        <v>69</v>
      </c>
      <c r="D29" s="200">
        <f>ROUND(D$9/$G$9*(D$14)/100*D$20*$D$24*1000,0)</f>
        <v>3936295</v>
      </c>
      <c r="E29" s="200">
        <f>ROUND(E$9/$G$9*(E$14)/100*E$20*$D$24*1000,0)</f>
        <v>16955702</v>
      </c>
      <c r="F29" s="200">
        <f>ROUND(F$9/$G$9*(F$14)/100*F$20*$D$24*1000,0)</f>
        <v>10138114</v>
      </c>
      <c r="G29" s="200">
        <f>SUM(D29:F29)</f>
        <v>31030111</v>
      </c>
      <c r="I29" s="194" t="s">
        <v>328</v>
      </c>
    </row>
    <row r="30" spans="2:14" s="175" customFormat="1" ht="10.5" x14ac:dyDescent="0.5">
      <c r="B30" s="190">
        <v>12</v>
      </c>
      <c r="C30" s="199" t="s">
        <v>62</v>
      </c>
      <c r="D30" s="201">
        <f>ROUND(D$9/$G$9*(D$14)/100*D$21*$D$25*1000,0)</f>
        <v>5723039</v>
      </c>
      <c r="E30" s="201">
        <f>ROUND(E$9/$G$9*(E$14)/100*E$21*$D$25*1000,0)</f>
        <v>24652152</v>
      </c>
      <c r="F30" s="201">
        <f>ROUND(F$9/$G$9*(F$14)/100*F$21*$D$25*1000,0)</f>
        <v>14739958</v>
      </c>
      <c r="G30" s="201">
        <f>SUM(D30:F30)</f>
        <v>45115149</v>
      </c>
      <c r="I30" s="194" t="s">
        <v>329</v>
      </c>
    </row>
    <row r="31" spans="2:14" s="175" customFormat="1" ht="10.5" x14ac:dyDescent="0.5">
      <c r="B31" s="190">
        <v>13</v>
      </c>
      <c r="C31" s="199" t="s">
        <v>36</v>
      </c>
      <c r="D31" s="200">
        <f>SUM(D29:D30)</f>
        <v>9659334</v>
      </c>
      <c r="E31" s="200">
        <f>SUM(E29:E30)</f>
        <v>41607854</v>
      </c>
      <c r="F31" s="200">
        <f>SUM(F29:F30)</f>
        <v>24878072</v>
      </c>
      <c r="G31" s="200">
        <f>SUM(G29:G30)</f>
        <v>76145260</v>
      </c>
      <c r="I31" s="194" t="s">
        <v>330</v>
      </c>
    </row>
    <row r="32" spans="2:14" s="175" customFormat="1" ht="10.5" x14ac:dyDescent="0.5">
      <c r="B32" s="190"/>
    </row>
    <row r="33" spans="2:11" s="175" customFormat="1" ht="10.5" x14ac:dyDescent="0.5">
      <c r="B33" s="190"/>
      <c r="C33" s="202" t="s">
        <v>331</v>
      </c>
    </row>
    <row r="34" spans="2:11" s="175" customFormat="1" ht="10.5" x14ac:dyDescent="0.5">
      <c r="B34" s="190">
        <v>14</v>
      </c>
      <c r="C34" s="199" t="s">
        <v>69</v>
      </c>
      <c r="D34" s="195">
        <f>ROUND(G29/D24/1000*100,3)</f>
        <v>7.383</v>
      </c>
      <c r="E34" s="175" t="s">
        <v>111</v>
      </c>
      <c r="I34" s="194" t="s">
        <v>332</v>
      </c>
    </row>
    <row r="35" spans="2:11" s="175" customFormat="1" ht="10.5" x14ac:dyDescent="0.5">
      <c r="B35" s="190">
        <v>15</v>
      </c>
      <c r="C35" s="199" t="s">
        <v>62</v>
      </c>
      <c r="D35" s="195">
        <f>ROUND(G30/D25/1000*100,3)</f>
        <v>7.3819999999999997</v>
      </c>
      <c r="E35" s="175" t="s">
        <v>111</v>
      </c>
      <c r="I35" s="194" t="s">
        <v>333</v>
      </c>
    </row>
    <row r="36" spans="2:11" s="175" customFormat="1" ht="10.5" x14ac:dyDescent="0.5">
      <c r="B36" s="190">
        <v>16</v>
      </c>
      <c r="C36" s="199" t="s">
        <v>36</v>
      </c>
      <c r="D36" s="196">
        <f>ROUND(G31/D26/1000*100,3)</f>
        <v>7.3819999999999997</v>
      </c>
      <c r="E36" s="175" t="s">
        <v>111</v>
      </c>
      <c r="I36" s="194" t="s">
        <v>334</v>
      </c>
    </row>
    <row r="37" spans="2:11" s="175" customFormat="1" ht="10.5" x14ac:dyDescent="0.5">
      <c r="B37" s="190"/>
      <c r="C37" s="200"/>
    </row>
    <row r="38" spans="2:11" s="175" customFormat="1" ht="10.5" x14ac:dyDescent="0.5">
      <c r="B38" s="190"/>
      <c r="C38" s="191" t="s">
        <v>335</v>
      </c>
    </row>
    <row r="39" spans="2:11" s="175" customFormat="1" ht="10.5" x14ac:dyDescent="0.5">
      <c r="B39" s="190"/>
      <c r="D39" s="199" t="s">
        <v>336</v>
      </c>
      <c r="E39" s="199" t="s">
        <v>337</v>
      </c>
    </row>
    <row r="40" spans="2:11" s="175" customFormat="1" ht="10.5" x14ac:dyDescent="0.5">
      <c r="B40" s="190"/>
      <c r="D40" s="193" t="s">
        <v>296</v>
      </c>
      <c r="E40" s="193" t="s">
        <v>338</v>
      </c>
      <c r="F40" s="203"/>
      <c r="G40" s="193" t="s">
        <v>36</v>
      </c>
    </row>
    <row r="41" spans="2:11" s="175" customFormat="1" ht="10.5" x14ac:dyDescent="0.5">
      <c r="B41" s="190">
        <v>17</v>
      </c>
      <c r="C41" s="175" t="s">
        <v>301</v>
      </c>
      <c r="D41" s="175">
        <f>SUM(D9:F9)</f>
        <v>4</v>
      </c>
      <c r="E41" s="175">
        <f>'BGS Cost &amp; Bid Factors'!M466</f>
        <v>0.44400000000000001</v>
      </c>
      <c r="G41" s="175">
        <f>SUM(D41:E41)</f>
        <v>4.444</v>
      </c>
      <c r="I41" s="175" t="s">
        <v>339</v>
      </c>
    </row>
    <row r="42" spans="2:11" s="175" customFormat="1" ht="10.5" x14ac:dyDescent="0.5">
      <c r="B42" s="190">
        <v>18</v>
      </c>
      <c r="C42" s="175" t="s">
        <v>340</v>
      </c>
      <c r="D42" s="195">
        <f>D36</f>
        <v>7.3819999999999997</v>
      </c>
      <c r="E42" s="195">
        <f>'Rate Calculations'!$D$286*(100/1000)</f>
        <v>9.4920000000000009</v>
      </c>
      <c r="F42" s="195"/>
      <c r="I42" s="175" t="str">
        <f>"BGS Auction from (16)"</f>
        <v>BGS Auction from (16)</v>
      </c>
      <c r="K42" s="175" t="str">
        <f>"Note "&amp;$E$42&amp;"¢ for RFP is illustrative"</f>
        <v>Note 9.492¢ for RFP is illustrative</v>
      </c>
    </row>
    <row r="43" spans="2:11" s="175" customFormat="1" ht="10.5" x14ac:dyDescent="0.5">
      <c r="B43" s="190"/>
      <c r="D43" s="195"/>
      <c r="E43" s="196"/>
      <c r="F43" s="195"/>
    </row>
    <row r="44" spans="2:11" s="175" customFormat="1" ht="10.5" hidden="1" x14ac:dyDescent="0.5">
      <c r="B44" s="190">
        <v>19</v>
      </c>
      <c r="C44" s="175" t="s">
        <v>341</v>
      </c>
      <c r="D44" s="195">
        <f>F13</f>
        <v>0</v>
      </c>
      <c r="E44" s="195">
        <v>0</v>
      </c>
    </row>
    <row r="45" spans="2:11" s="175" customFormat="1" ht="10.5" hidden="1" x14ac:dyDescent="0.5">
      <c r="B45" s="190">
        <v>20</v>
      </c>
      <c r="C45" s="175" t="s">
        <v>336</v>
      </c>
      <c r="D45" s="195">
        <f>D42-D44</f>
        <v>7.3819999999999997</v>
      </c>
      <c r="E45" s="175">
        <f>E42-E44</f>
        <v>9.4920000000000009</v>
      </c>
      <c r="I45" s="194" t="s">
        <v>342</v>
      </c>
    </row>
    <row r="46" spans="2:11" s="175" customFormat="1" ht="11.25" thickBot="1" x14ac:dyDescent="0.65">
      <c r="B46" s="190">
        <v>19</v>
      </c>
      <c r="C46" s="194" t="s">
        <v>314</v>
      </c>
      <c r="D46" s="195">
        <f>D41/$G$41*D42</f>
        <v>6.6444644464446441</v>
      </c>
      <c r="E46" s="195">
        <f>E41/$G$41*E42</f>
        <v>0.94834563456345655</v>
      </c>
      <c r="F46" s="195"/>
      <c r="G46" s="195">
        <f>SUM(D46:E46)</f>
        <v>7.5928100810081007</v>
      </c>
      <c r="I46" s="194" t="s">
        <v>343</v>
      </c>
    </row>
    <row r="47" spans="2:11" s="175" customFormat="1" ht="11.25" hidden="1" thickBot="1" x14ac:dyDescent="0.65">
      <c r="B47" s="190">
        <v>22</v>
      </c>
      <c r="C47" s="194" t="s">
        <v>316</v>
      </c>
      <c r="D47" s="195">
        <f>D41/$G$41*D44</f>
        <v>0</v>
      </c>
      <c r="E47" s="195">
        <f>E41/$G$41*E44</f>
        <v>0</v>
      </c>
      <c r="F47" s="195"/>
      <c r="G47" s="195">
        <f>SUM(D47:E47)</f>
        <v>0</v>
      </c>
      <c r="I47" s="194" t="s">
        <v>344</v>
      </c>
    </row>
    <row r="48" spans="2:11" s="175" customFormat="1" ht="11.25" thickBot="1" x14ac:dyDescent="0.65">
      <c r="B48" s="190">
        <v>20</v>
      </c>
      <c r="C48" s="204" t="s">
        <v>345</v>
      </c>
      <c r="G48" s="205">
        <f>ROUND(G46,3)</f>
        <v>7.593</v>
      </c>
      <c r="I48" s="194" t="s">
        <v>346</v>
      </c>
    </row>
    <row r="50" spans="3:3" x14ac:dyDescent="0.6">
      <c r="C50" s="206" t="s">
        <v>347</v>
      </c>
    </row>
    <row r="51" spans="3:3" x14ac:dyDescent="0.6">
      <c r="C51" s="206" t="s">
        <v>348</v>
      </c>
    </row>
  </sheetData>
  <printOptions horizontalCentered="1"/>
  <pageMargins left="0.5" right="0.5" top="0.5" bottom="0.5" header="0.5" footer="0.5"/>
  <pageSetup scale="89" orientation="landscape" r:id="rId1"/>
  <headerFooter alignWithMargins="0">
    <oddHeader xml:space="preserve">&amp;R&amp;"Arial,Bold"Attachment C&amp;"Arial,Regular"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E7D5-5C50-48EB-B438-57A107183A32}">
  <sheetPr codeName="Sheet6"/>
  <dimension ref="A1:AJ286"/>
  <sheetViews>
    <sheetView workbookViewId="0"/>
  </sheetViews>
  <sheetFormatPr defaultColWidth="9.1328125" defaultRowHeight="13" x14ac:dyDescent="0.6"/>
  <cols>
    <col min="1" max="1" width="9.54296875" style="50" customWidth="1"/>
    <col min="2" max="2" width="27.86328125" style="52" customWidth="1"/>
    <col min="3" max="3" width="14.1328125" style="52" customWidth="1"/>
    <col min="4" max="4" width="14.86328125" style="52" customWidth="1"/>
    <col min="5" max="5" width="12.7265625" style="52" customWidth="1"/>
    <col min="6" max="7" width="13.40625" style="52" customWidth="1"/>
    <col min="8" max="8" width="12.7265625" style="52" customWidth="1"/>
    <col min="9" max="9" width="11.86328125" style="52" customWidth="1"/>
    <col min="10" max="10" width="12.54296875" style="52" customWidth="1"/>
    <col min="11" max="11" width="10.7265625" style="52" customWidth="1"/>
    <col min="12" max="12" width="11.7265625" style="52" customWidth="1"/>
    <col min="13" max="14" width="9.40625" style="52" customWidth="1"/>
    <col min="15" max="15" width="11.7265625" style="52" customWidth="1"/>
    <col min="16" max="17" width="9.40625" style="52" customWidth="1"/>
    <col min="18" max="18" width="11.54296875" style="52" customWidth="1"/>
    <col min="19" max="19" width="8.7265625" style="52" customWidth="1"/>
    <col min="20" max="20" width="12.7265625" style="52" customWidth="1"/>
    <col min="21" max="21" width="10.1328125" style="52" customWidth="1"/>
    <col min="22" max="26" width="8.7265625" style="52" customWidth="1"/>
    <col min="27" max="27" width="18.40625" style="52" customWidth="1"/>
    <col min="28" max="28" width="19.26953125" style="52" customWidth="1"/>
    <col min="29" max="29" width="21" style="52" customWidth="1"/>
    <col min="30" max="37" width="9.40625" style="52" customWidth="1"/>
    <col min="38" max="16384" width="9.1328125" style="52"/>
  </cols>
  <sheetData>
    <row r="1" spans="1:10" x14ac:dyDescent="0.6">
      <c r="A1" s="97" t="s">
        <v>293</v>
      </c>
    </row>
    <row r="2" spans="1:10" x14ac:dyDescent="0.6">
      <c r="A2" s="73" t="str">
        <f>'BGS Cost &amp; Bid Factors'!M1 &amp;" BGS Auction"</f>
        <v>2024 BGS Auction</v>
      </c>
    </row>
    <row r="3" spans="1:10" x14ac:dyDescent="0.6">
      <c r="A3" s="73"/>
    </row>
    <row r="4" spans="1:10" x14ac:dyDescent="0.6">
      <c r="A4" s="73"/>
    </row>
    <row r="6" spans="1:10" x14ac:dyDescent="0.6">
      <c r="A6" s="159" t="s">
        <v>349</v>
      </c>
      <c r="B6" s="61" t="s">
        <v>181</v>
      </c>
    </row>
    <row r="7" spans="1:10" x14ac:dyDescent="0.6">
      <c r="A7" s="94"/>
      <c r="B7" s="110" t="s">
        <v>350</v>
      </c>
    </row>
    <row r="8" spans="1:10" x14ac:dyDescent="0.6">
      <c r="A8" s="62"/>
    </row>
    <row r="9" spans="1:10" x14ac:dyDescent="0.6">
      <c r="A9" s="62"/>
      <c r="B9" s="73" t="s">
        <v>162</v>
      </c>
    </row>
    <row r="10" spans="1:10" x14ac:dyDescent="0.6">
      <c r="A10" s="62"/>
      <c r="B10" s="60" t="s">
        <v>351</v>
      </c>
    </row>
    <row r="11" spans="1:10" x14ac:dyDescent="0.6">
      <c r="A11" s="62"/>
      <c r="B11" s="73"/>
    </row>
    <row r="12" spans="1:10" x14ac:dyDescent="0.6">
      <c r="A12" s="62"/>
      <c r="C12" s="75" t="str">
        <f>'BGS Cost &amp; Bid Factors'!C$6</f>
        <v>SC1</v>
      </c>
      <c r="D12" s="75" t="str">
        <f>'BGS Cost &amp; Bid Factors'!D$6</f>
        <v>SC3</v>
      </c>
      <c r="E12" s="75" t="str">
        <f>'BGS Cost &amp; Bid Factors'!E$6</f>
        <v>SC2 ND</v>
      </c>
      <c r="F12" s="75" t="str">
        <f>'BGS Cost &amp; Bid Factors'!F$6</f>
        <v>SC4</v>
      </c>
      <c r="G12" s="75" t="str">
        <f>'BGS Cost &amp; Bid Factors'!G$6</f>
        <v>SC6</v>
      </c>
      <c r="H12" s="75" t="str">
        <f>'BGS Cost &amp; Bid Factors'!I$24</f>
        <v>SC1 TOD</v>
      </c>
    </row>
    <row r="13" spans="1:10" x14ac:dyDescent="0.6">
      <c r="A13" s="62"/>
      <c r="C13" s="67"/>
      <c r="D13" s="67"/>
      <c r="E13" s="67"/>
      <c r="H13" s="67"/>
    </row>
    <row r="14" spans="1:10" x14ac:dyDescent="0.6">
      <c r="A14" s="62"/>
      <c r="B14" s="69" t="s">
        <v>64</v>
      </c>
      <c r="C14" s="22">
        <f>'BGS Cost &amp; Bid Factors'!C327</f>
        <v>0.98</v>
      </c>
      <c r="D14" s="23"/>
      <c r="E14" s="22">
        <f>'BGS Cost &amp; Bid Factors'!E327</f>
        <v>0.94899999999999995</v>
      </c>
      <c r="F14" s="22">
        <f>'BGS Cost &amp; Bid Factors'!F327</f>
        <v>0.872</v>
      </c>
      <c r="G14" s="22">
        <f>'BGS Cost &amp; Bid Factors'!G327</f>
        <v>0.87</v>
      </c>
      <c r="H14" s="23"/>
      <c r="I14" s="24"/>
      <c r="J14" s="24"/>
    </row>
    <row r="15" spans="1:10" x14ac:dyDescent="0.6">
      <c r="A15" s="62"/>
      <c r="B15" s="98" t="s">
        <v>79</v>
      </c>
      <c r="C15" s="23"/>
      <c r="D15" s="22">
        <f>'BGS Cost &amp; Bid Factors'!D328</f>
        <v>1.262</v>
      </c>
      <c r="E15" s="23"/>
      <c r="F15" s="23"/>
      <c r="G15" s="23"/>
      <c r="H15" s="22">
        <f>'BGS Cost &amp; Bid Factors'!H328</f>
        <v>1.4</v>
      </c>
      <c r="I15" s="24"/>
      <c r="J15" s="24"/>
    </row>
    <row r="16" spans="1:10" x14ac:dyDescent="0.6">
      <c r="A16" s="62"/>
      <c r="B16" s="98" t="s">
        <v>80</v>
      </c>
      <c r="C16" s="23"/>
      <c r="D16" s="22">
        <f>'BGS Cost &amp; Bid Factors'!D329</f>
        <v>0.78500000000000003</v>
      </c>
      <c r="E16" s="23"/>
      <c r="F16" s="23"/>
      <c r="G16" s="23"/>
      <c r="H16" s="22">
        <f>'BGS Cost &amp; Bid Factors'!H329</f>
        <v>0.79300000000000004</v>
      </c>
      <c r="I16" s="24"/>
      <c r="J16" s="24"/>
    </row>
    <row r="17" spans="1:10" x14ac:dyDescent="0.6">
      <c r="A17" s="62"/>
      <c r="C17" s="23"/>
      <c r="D17" s="23"/>
      <c r="E17" s="23"/>
      <c r="F17" s="23"/>
      <c r="G17" s="23"/>
      <c r="H17" s="23"/>
      <c r="I17" s="24"/>
      <c r="J17" s="24"/>
    </row>
    <row r="18" spans="1:10" x14ac:dyDescent="0.6">
      <c r="A18" s="62"/>
      <c r="B18" s="117"/>
      <c r="D18" s="23"/>
      <c r="E18" s="23"/>
      <c r="F18" s="23"/>
      <c r="G18" s="23"/>
      <c r="H18" s="23"/>
      <c r="I18" s="24"/>
      <c r="J18" s="24"/>
    </row>
    <row r="19" spans="1:10" x14ac:dyDescent="0.6">
      <c r="A19" s="62"/>
      <c r="B19" s="145" t="s">
        <v>165</v>
      </c>
      <c r="C19" s="26">
        <f>'BGS Cost &amp; Bid Factors'!C332</f>
        <v>-35.22743100000001</v>
      </c>
      <c r="D19" s="23"/>
      <c r="E19" s="23"/>
      <c r="F19" s="23"/>
      <c r="G19" s="23"/>
      <c r="H19" s="23"/>
      <c r="I19" s="24"/>
      <c r="J19" s="24"/>
    </row>
    <row r="20" spans="1:10" x14ac:dyDescent="0.6">
      <c r="A20" s="62"/>
      <c r="B20" s="145" t="s">
        <v>166</v>
      </c>
      <c r="C20" s="26">
        <f>'BGS Cost &amp; Bid Factors'!C333</f>
        <v>26.542568999999986</v>
      </c>
      <c r="D20" s="23"/>
      <c r="E20" s="23"/>
      <c r="F20" s="23"/>
      <c r="G20" s="23"/>
      <c r="H20" s="23"/>
      <c r="I20" s="24"/>
      <c r="J20" s="24"/>
    </row>
    <row r="21" spans="1:10" x14ac:dyDescent="0.6">
      <c r="A21" s="62"/>
      <c r="B21" s="23"/>
      <c r="C21" s="23"/>
      <c r="D21" s="23"/>
      <c r="E21" s="23"/>
      <c r="F21" s="23"/>
      <c r="G21" s="23"/>
      <c r="H21" s="23"/>
      <c r="I21" s="24"/>
      <c r="J21" s="24"/>
    </row>
    <row r="22" spans="1:10" x14ac:dyDescent="0.6">
      <c r="A22" s="62"/>
      <c r="C22" s="23"/>
      <c r="D22" s="23"/>
      <c r="E22" s="23"/>
      <c r="F22" s="23"/>
      <c r="G22" s="23"/>
      <c r="H22" s="23"/>
      <c r="I22" s="24"/>
      <c r="J22" s="24"/>
    </row>
    <row r="23" spans="1:10" x14ac:dyDescent="0.6">
      <c r="A23" s="62"/>
      <c r="B23" s="69" t="s">
        <v>70</v>
      </c>
      <c r="C23" s="22">
        <f>'BGS Cost &amp; Bid Factors'!C336</f>
        <v>1.1499999999999999</v>
      </c>
      <c r="D23" s="23"/>
      <c r="E23" s="22">
        <f>'BGS Cost &amp; Bid Factors'!E336</f>
        <v>1.073</v>
      </c>
      <c r="F23" s="22">
        <f>'BGS Cost &amp; Bid Factors'!F336</f>
        <v>1.0089999999999999</v>
      </c>
      <c r="G23" s="22">
        <f>'BGS Cost &amp; Bid Factors'!G336</f>
        <v>0.997</v>
      </c>
      <c r="H23" s="23"/>
      <c r="I23" s="24"/>
      <c r="J23" s="24"/>
    </row>
    <row r="24" spans="1:10" x14ac:dyDescent="0.6">
      <c r="A24" s="62"/>
      <c r="B24" s="98" t="s">
        <v>79</v>
      </c>
      <c r="C24" s="23"/>
      <c r="D24" s="22">
        <f>'BGS Cost &amp; Bid Factors'!D337</f>
        <v>1.399</v>
      </c>
      <c r="E24" s="23"/>
      <c r="F24" s="23"/>
      <c r="G24" s="23"/>
      <c r="H24" s="22">
        <f>'BGS Cost &amp; Bid Factors'!H337</f>
        <v>1.708</v>
      </c>
      <c r="I24" s="24"/>
      <c r="J24" s="24"/>
    </row>
    <row r="25" spans="1:10" x14ac:dyDescent="0.6">
      <c r="A25" s="62"/>
      <c r="B25" s="98" t="s">
        <v>80</v>
      </c>
      <c r="C25" s="23"/>
      <c r="D25" s="22">
        <f>'BGS Cost &amp; Bid Factors'!D338</f>
        <v>0.97699999999999998</v>
      </c>
      <c r="E25" s="23"/>
      <c r="F25" s="23"/>
      <c r="G25" s="23"/>
      <c r="H25" s="22">
        <f>'BGS Cost &amp; Bid Factors'!H338</f>
        <v>0.97099999999999997</v>
      </c>
      <c r="I25" s="24"/>
      <c r="J25" s="24"/>
    </row>
    <row r="26" spans="1:10" x14ac:dyDescent="0.6">
      <c r="A26" s="62"/>
      <c r="C26" s="24"/>
      <c r="D26" s="24"/>
      <c r="E26" s="24"/>
      <c r="F26" s="24"/>
      <c r="G26" s="24"/>
      <c r="H26" s="24"/>
      <c r="I26" s="24"/>
      <c r="J26" s="24"/>
    </row>
    <row r="27" spans="1:10" x14ac:dyDescent="0.6">
      <c r="A27" s="62"/>
      <c r="B27" s="52" t="s">
        <v>167</v>
      </c>
      <c r="C27" s="27">
        <f>'BGS Cost &amp; Bid Factors'!C340</f>
        <v>1.0760000000000001</v>
      </c>
      <c r="D27" s="27">
        <f>'BGS Cost &amp; Bid Factors'!D340</f>
        <v>1.0720000000000001</v>
      </c>
      <c r="E27" s="27">
        <f>'BGS Cost &amp; Bid Factors'!E340</f>
        <v>1.0382629502533325</v>
      </c>
      <c r="F27" s="27">
        <f>'BGS Cost &amp; Bid Factors'!F340</f>
        <v>0.97099999999999997</v>
      </c>
      <c r="G27" s="27">
        <f>'BGS Cost &amp; Bid Factors'!G340</f>
        <v>0.96099999999999997</v>
      </c>
      <c r="H27" s="27">
        <f>'BGS Cost &amp; Bid Factors'!H340</f>
        <v>1.0760000000000001</v>
      </c>
      <c r="I27" s="24"/>
      <c r="J27" s="24"/>
    </row>
    <row r="28" spans="1:10" x14ac:dyDescent="0.6">
      <c r="A28" s="62"/>
    </row>
    <row r="29" spans="1:10" x14ac:dyDescent="0.6">
      <c r="A29" s="62"/>
    </row>
    <row r="30" spans="1:10" x14ac:dyDescent="0.6">
      <c r="A30" s="62"/>
      <c r="B30" s="73" t="s">
        <v>168</v>
      </c>
    </row>
    <row r="31" spans="1:10" x14ac:dyDescent="0.6">
      <c r="A31" s="62"/>
      <c r="B31" s="60" t="s">
        <v>182</v>
      </c>
    </row>
    <row r="32" spans="1:10" x14ac:dyDescent="0.6">
      <c r="A32" s="62"/>
    </row>
    <row r="33" spans="1:12" x14ac:dyDescent="0.6">
      <c r="A33" s="62"/>
      <c r="C33" s="117" t="str">
        <f>'BGS Cost &amp; Bid Factors'!H6</f>
        <v>SC2 Dem</v>
      </c>
      <c r="D33" s="117" t="str">
        <f>+C33</f>
        <v>SC2 Dem</v>
      </c>
      <c r="E33" s="67"/>
      <c r="F33" s="67"/>
      <c r="G33" s="146" t="s">
        <v>132</v>
      </c>
    </row>
    <row r="34" spans="1:12" x14ac:dyDescent="0.6">
      <c r="A34" s="62"/>
      <c r="C34" s="75" t="s">
        <v>170</v>
      </c>
      <c r="D34" s="153" t="s">
        <v>171</v>
      </c>
      <c r="E34" s="67"/>
      <c r="F34" s="67"/>
      <c r="G34" s="88"/>
    </row>
    <row r="35" spans="1:12" x14ac:dyDescent="0.6">
      <c r="A35" s="62"/>
      <c r="B35" s="69" t="s">
        <v>64</v>
      </c>
      <c r="C35" s="22">
        <f>'BGS Cost &amp; Bid Factors'!C348</f>
        <v>1.0109999999999999</v>
      </c>
      <c r="D35" s="22">
        <f>'BGS Cost &amp; Bid Factors'!D348</f>
        <v>-9.2349061628379587</v>
      </c>
      <c r="F35" s="99"/>
      <c r="G35" s="124" t="s">
        <v>133</v>
      </c>
    </row>
    <row r="36" spans="1:12" x14ac:dyDescent="0.6">
      <c r="A36" s="62"/>
      <c r="B36" s="98"/>
      <c r="C36" s="27"/>
      <c r="D36" s="154"/>
      <c r="E36" s="25"/>
      <c r="F36" s="149"/>
      <c r="G36" s="88"/>
    </row>
    <row r="37" spans="1:12" x14ac:dyDescent="0.6">
      <c r="A37" s="62"/>
      <c r="B37" s="98"/>
      <c r="C37" s="27"/>
      <c r="D37" s="154"/>
      <c r="E37" s="25"/>
      <c r="F37" s="149"/>
      <c r="G37" s="88"/>
      <c r="H37" s="75">
        <f>'BGS Cost &amp; Bid Factors'!G212</f>
        <v>0</v>
      </c>
      <c r="I37" s="75" t="str">
        <f>'BGS Cost &amp; Bid Factors'!H212</f>
        <v>&lt; 5 kW</v>
      </c>
      <c r="J37" s="75" t="str">
        <f>'BGS Cost &amp; Bid Factors'!I212</f>
        <v>&gt; 5 kW</v>
      </c>
      <c r="K37" s="75"/>
    </row>
    <row r="38" spans="1:12" x14ac:dyDescent="0.6">
      <c r="A38" s="62"/>
      <c r="C38" s="27"/>
      <c r="D38" s="154"/>
      <c r="E38" s="23"/>
      <c r="F38" s="149"/>
      <c r="G38" s="88"/>
    </row>
    <row r="39" spans="1:12" x14ac:dyDescent="0.6">
      <c r="A39" s="62"/>
      <c r="B39" s="69" t="s">
        <v>70</v>
      </c>
      <c r="C39" s="22">
        <f>'BGS Cost &amp; Bid Factors'!C352</f>
        <v>1.1220000000000001</v>
      </c>
      <c r="D39" s="22">
        <f>'BGS Cost &amp; Bid Factors'!D352</f>
        <v>-8.4456862668465362</v>
      </c>
      <c r="E39" s="25"/>
      <c r="F39" s="149"/>
      <c r="G39" s="150" t="s">
        <v>98</v>
      </c>
      <c r="H39" s="18">
        <f>'BGS Cost &amp; Bid Factors'!H352</f>
        <v>0</v>
      </c>
      <c r="I39" s="18">
        <f>'BGS Cost &amp; Bid Factors'!I352</f>
        <v>1.5840000000000001</v>
      </c>
      <c r="J39" s="18">
        <f>'BGS Cost &amp; Bid Factors'!J352</f>
        <v>1.5840000000000001</v>
      </c>
    </row>
    <row r="40" spans="1:12" x14ac:dyDescent="0.6">
      <c r="A40" s="62"/>
      <c r="B40" s="98"/>
      <c r="C40" s="27"/>
      <c r="D40" s="155"/>
      <c r="E40" s="25"/>
      <c r="F40" s="149"/>
      <c r="G40" s="150" t="s">
        <v>104</v>
      </c>
      <c r="H40" s="18">
        <f>'BGS Cost &amp; Bid Factors'!H353</f>
        <v>0</v>
      </c>
      <c r="I40" s="18">
        <f>'BGS Cost &amp; Bid Factors'!I353</f>
        <v>1.4870000000000001</v>
      </c>
      <c r="J40" s="18">
        <f>'BGS Cost &amp; Bid Factors'!J353</f>
        <v>1.4870000000000001</v>
      </c>
    </row>
    <row r="41" spans="1:12" x14ac:dyDescent="0.6">
      <c r="A41" s="62"/>
      <c r="B41" s="98"/>
      <c r="C41" s="27"/>
      <c r="D41" s="155"/>
      <c r="E41" s="25"/>
      <c r="F41" s="149"/>
      <c r="G41" s="150"/>
      <c r="H41" s="10"/>
      <c r="I41" s="108"/>
    </row>
    <row r="42" spans="1:12" x14ac:dyDescent="0.6">
      <c r="A42" s="62"/>
      <c r="C42" s="29"/>
      <c r="D42" s="155"/>
      <c r="E42" s="24"/>
      <c r="G42" s="151"/>
    </row>
    <row r="43" spans="1:12" x14ac:dyDescent="0.6">
      <c r="A43" s="62"/>
      <c r="B43" s="52" t="s">
        <v>151</v>
      </c>
      <c r="C43" s="22">
        <f>'BGS Cost &amp; Bid Factors'!C356</f>
        <v>1.0820000000000001</v>
      </c>
      <c r="D43" s="155"/>
      <c r="E43" s="24"/>
      <c r="G43" s="150"/>
      <c r="H43" s="10"/>
      <c r="I43" s="108"/>
    </row>
    <row r="44" spans="1:12" x14ac:dyDescent="0.6">
      <c r="A44" s="62"/>
    </row>
    <row r="46" spans="1:12" x14ac:dyDescent="0.6">
      <c r="A46" s="159" t="s">
        <v>352</v>
      </c>
      <c r="B46" s="61" t="s">
        <v>353</v>
      </c>
    </row>
    <row r="48" spans="1:12" x14ac:dyDescent="0.6">
      <c r="B48" s="50" t="s">
        <v>354</v>
      </c>
      <c r="D48" s="207">
        <f>'Weighted Avg Price Calc'!G48*10</f>
        <v>75.930000000000007</v>
      </c>
      <c r="E48" s="110" t="s">
        <v>355</v>
      </c>
      <c r="F48" s="110" t="s">
        <v>260</v>
      </c>
      <c r="K48" s="175" t="s">
        <v>233</v>
      </c>
      <c r="L48" s="170">
        <f>'BGS Cost &amp; Bid Factors'!M464</f>
        <v>42.26</v>
      </c>
    </row>
    <row r="49" spans="2:13" x14ac:dyDescent="0.6">
      <c r="B49" s="50" t="s">
        <v>261</v>
      </c>
      <c r="D49" s="179">
        <v>0</v>
      </c>
      <c r="E49" s="110" t="s">
        <v>356</v>
      </c>
      <c r="F49" s="52" t="s">
        <v>262</v>
      </c>
      <c r="K49" s="175" t="s">
        <v>235</v>
      </c>
      <c r="L49" s="170">
        <f>'BGS Cost &amp; Bid Factors'!M465</f>
        <v>95.142499999999998</v>
      </c>
    </row>
    <row r="50" spans="2:13" x14ac:dyDescent="0.6">
      <c r="B50" s="50" t="s">
        <v>263</v>
      </c>
      <c r="D50" s="99">
        <f>D48+D49</f>
        <v>75.930000000000007</v>
      </c>
      <c r="E50" s="110" t="s">
        <v>117</v>
      </c>
      <c r="K50" s="175" t="s">
        <v>237</v>
      </c>
      <c r="L50" s="52">
        <f>ROUND(L48/L49,3)</f>
        <v>0.44400000000000001</v>
      </c>
    </row>
    <row r="51" spans="2:13" x14ac:dyDescent="0.6">
      <c r="L51" s="171"/>
    </row>
    <row r="52" spans="2:13" x14ac:dyDescent="0.6">
      <c r="D52" s="180"/>
      <c r="K52" s="175" t="s">
        <v>241</v>
      </c>
      <c r="L52" s="171">
        <f>'BGS Cost &amp; Bid Factors'!D223-'BGS Cost &amp; Bid Factors'!D318</f>
        <v>15.905027743146505</v>
      </c>
      <c r="M52" s="52" t="s">
        <v>242</v>
      </c>
    </row>
    <row r="53" spans="2:13" x14ac:dyDescent="0.6">
      <c r="B53" s="116" t="s">
        <v>265</v>
      </c>
      <c r="K53" s="175" t="s">
        <v>244</v>
      </c>
      <c r="L53" s="171">
        <f>L55</f>
        <v>1.59</v>
      </c>
      <c r="M53" s="52" t="s">
        <v>242</v>
      </c>
    </row>
    <row r="54" spans="2:13" x14ac:dyDescent="0.6">
      <c r="K54" s="175" t="s">
        <v>246</v>
      </c>
      <c r="L54" s="170">
        <f>L52-L53</f>
        <v>14.315027743146505</v>
      </c>
      <c r="M54" s="52" t="s">
        <v>242</v>
      </c>
    </row>
    <row r="55" spans="2:13" x14ac:dyDescent="0.6">
      <c r="C55" s="75" t="str">
        <f>'BGS Cost &amp; Bid Factors'!C$6</f>
        <v>SC1</v>
      </c>
      <c r="D55" s="75" t="str">
        <f>'BGS Cost &amp; Bid Factors'!D$6</f>
        <v>SC3</v>
      </c>
      <c r="E55" s="75" t="str">
        <f>'BGS Cost &amp; Bid Factors'!E$6</f>
        <v>SC2 ND</v>
      </c>
      <c r="F55" s="75" t="str">
        <f>'BGS Cost &amp; Bid Factors'!F$6</f>
        <v>SC4</v>
      </c>
      <c r="G55" s="75" t="str">
        <f>'BGS Cost &amp; Bid Factors'!G$6</f>
        <v>SC6</v>
      </c>
      <c r="H55" s="75" t="str">
        <f>'BGS Cost &amp; Bid Factors'!H$6</f>
        <v>SC2 Dem</v>
      </c>
      <c r="I55" s="75" t="str">
        <f>'BGS Cost &amp; Bid Factors'!I$24</f>
        <v>SC1 TOD</v>
      </c>
      <c r="L55" s="181">
        <f>ROUND(L50/(4+L50)*L52,2)</f>
        <v>1.59</v>
      </c>
    </row>
    <row r="56" spans="2:13" x14ac:dyDescent="0.6">
      <c r="B56" s="182" t="s">
        <v>69</v>
      </c>
    </row>
    <row r="57" spans="2:13" x14ac:dyDescent="0.6">
      <c r="B57" s="79" t="s">
        <v>266</v>
      </c>
      <c r="C57" s="185">
        <f>ROUND(($D$50*C14)/10,3)</f>
        <v>7.4409999999999998</v>
      </c>
      <c r="D57" s="113"/>
      <c r="E57" s="113">
        <f>ROUND(E14*$D$50/10,3)</f>
        <v>7.2060000000000004</v>
      </c>
      <c r="F57" s="113">
        <f>ROUND(F14*$D$50/10,3)</f>
        <v>6.6210000000000004</v>
      </c>
      <c r="G57" s="113">
        <f>ROUND(G14*$D$50/10,3)</f>
        <v>6.6059999999999999</v>
      </c>
      <c r="H57" s="113">
        <f>ROUND((C35*$D$50+D35)/10,3)</f>
        <v>6.7530000000000001</v>
      </c>
      <c r="I57" s="113"/>
    </row>
    <row r="58" spans="2:13" x14ac:dyDescent="0.6">
      <c r="B58" s="79" t="s">
        <v>267</v>
      </c>
      <c r="C58" s="113"/>
      <c r="D58" s="113">
        <f>ROUND(D15*$D$50/10,3)</f>
        <v>9.5820000000000007</v>
      </c>
      <c r="E58" s="113"/>
      <c r="F58" s="113"/>
      <c r="G58" s="113"/>
      <c r="H58" s="113"/>
      <c r="I58" s="113">
        <f>ROUND(H15*$D$50/10,3)</f>
        <v>10.63</v>
      </c>
    </row>
    <row r="59" spans="2:13" x14ac:dyDescent="0.6">
      <c r="B59" s="79" t="s">
        <v>268</v>
      </c>
      <c r="C59" s="113"/>
      <c r="D59" s="113">
        <f>ROUND(D16*$D$50/10,3)</f>
        <v>5.9610000000000003</v>
      </c>
      <c r="E59" s="113"/>
      <c r="F59" s="113"/>
      <c r="G59" s="113"/>
      <c r="H59" s="113"/>
      <c r="I59" s="113">
        <f>ROUND(H16*$D$50/10,3)</f>
        <v>6.0209999999999999</v>
      </c>
    </row>
    <row r="60" spans="2:13" x14ac:dyDescent="0.6">
      <c r="B60" s="77" t="s">
        <v>41</v>
      </c>
      <c r="C60" s="185">
        <f>ROUND(($D$50*C14+C19)/10,3)</f>
        <v>3.9180000000000001</v>
      </c>
      <c r="D60" s="113"/>
      <c r="E60" s="113"/>
      <c r="F60" s="113"/>
      <c r="G60" s="113"/>
      <c r="H60" s="113"/>
      <c r="I60" s="113"/>
    </row>
    <row r="61" spans="2:13" x14ac:dyDescent="0.6">
      <c r="B61" s="79" t="s">
        <v>42</v>
      </c>
      <c r="C61" s="113">
        <f>ROUND(($D$50*C14+C20)/10,3)</f>
        <v>10.095000000000001</v>
      </c>
      <c r="D61" s="113"/>
      <c r="E61" s="113"/>
      <c r="F61" s="113"/>
      <c r="G61" s="113"/>
      <c r="H61" s="113"/>
      <c r="I61" s="113"/>
    </row>
    <row r="62" spans="2:13" x14ac:dyDescent="0.6">
      <c r="B62" s="113"/>
      <c r="C62" s="113"/>
      <c r="D62" s="113"/>
      <c r="E62" s="113"/>
      <c r="F62" s="113"/>
      <c r="G62" s="113"/>
      <c r="H62" s="113"/>
      <c r="I62" s="113"/>
    </row>
    <row r="63" spans="2:13" x14ac:dyDescent="0.6">
      <c r="C63" s="113"/>
      <c r="D63" s="113"/>
      <c r="E63" s="113"/>
      <c r="F63" s="113"/>
      <c r="G63" s="113"/>
      <c r="H63" s="113"/>
      <c r="I63" s="113"/>
    </row>
    <row r="64" spans="2:13" x14ac:dyDescent="0.6">
      <c r="B64" s="77" t="s">
        <v>269</v>
      </c>
      <c r="C64" s="113"/>
      <c r="D64" s="113"/>
      <c r="E64" s="113"/>
      <c r="F64" s="113"/>
      <c r="G64" s="113"/>
      <c r="H64" s="113">
        <f>'BGS Cost &amp; Bid Factors'!H213</f>
        <v>1.5840000000000001</v>
      </c>
      <c r="I64" s="113"/>
    </row>
    <row r="65" spans="1:12" x14ac:dyDescent="0.6">
      <c r="B65" s="77" t="s">
        <v>357</v>
      </c>
      <c r="C65" s="113"/>
      <c r="D65" s="113"/>
      <c r="E65" s="113"/>
      <c r="F65" s="113"/>
      <c r="G65" s="113"/>
      <c r="H65" s="113">
        <f>'BGS Cost &amp; Bid Factors'!I213</f>
        <v>1.5840000000000001</v>
      </c>
      <c r="I65" s="113"/>
    </row>
    <row r="66" spans="1:12" x14ac:dyDescent="0.6">
      <c r="C66" s="113"/>
      <c r="D66" s="113"/>
      <c r="E66" s="113"/>
      <c r="F66" s="113"/>
      <c r="G66" s="113"/>
      <c r="H66" s="113"/>
      <c r="I66" s="113"/>
    </row>
    <row r="67" spans="1:12" x14ac:dyDescent="0.6">
      <c r="B67" s="182" t="s">
        <v>62</v>
      </c>
      <c r="C67" s="113"/>
      <c r="D67" s="113"/>
      <c r="E67" s="113"/>
      <c r="F67" s="113"/>
      <c r="G67" s="113"/>
      <c r="H67" s="113"/>
      <c r="I67" s="113"/>
    </row>
    <row r="68" spans="1:12" x14ac:dyDescent="0.6">
      <c r="B68" s="79" t="s">
        <v>266</v>
      </c>
      <c r="C68" s="113">
        <f>ROUND(C23*$D$50/10,3)</f>
        <v>8.7319999999999993</v>
      </c>
      <c r="D68" s="113"/>
      <c r="E68" s="113">
        <f>ROUND(E23*$D$50/10,3)</f>
        <v>8.1470000000000002</v>
      </c>
      <c r="F68" s="113">
        <f>ROUND(F23*$D$50/10,3)</f>
        <v>7.6609999999999996</v>
      </c>
      <c r="G68" s="113">
        <f>ROUND(G23*$D$50/10,3)</f>
        <v>7.57</v>
      </c>
      <c r="H68" s="113">
        <f>ROUND((C39*$D$50+D39)/10,3)</f>
        <v>7.6749999999999998</v>
      </c>
      <c r="I68" s="113"/>
    </row>
    <row r="69" spans="1:12" x14ac:dyDescent="0.6">
      <c r="B69" s="79" t="s">
        <v>267</v>
      </c>
      <c r="C69" s="113"/>
      <c r="D69" s="113">
        <f>ROUND(D24*$D$50/10,3)</f>
        <v>10.622999999999999</v>
      </c>
      <c r="E69" s="113"/>
      <c r="F69" s="113"/>
      <c r="G69" s="113"/>
      <c r="H69" s="113"/>
      <c r="I69" s="113">
        <f>ROUND(H24*$D$50/10,3)</f>
        <v>12.968999999999999</v>
      </c>
    </row>
    <row r="70" spans="1:12" x14ac:dyDescent="0.6">
      <c r="B70" s="79" t="s">
        <v>268</v>
      </c>
      <c r="C70" s="113"/>
      <c r="D70" s="113">
        <f>ROUND(D25*$D$50/10,3)</f>
        <v>7.4180000000000001</v>
      </c>
      <c r="E70" s="113"/>
      <c r="F70" s="113"/>
      <c r="G70" s="113"/>
      <c r="H70" s="113"/>
      <c r="I70" s="113">
        <f>ROUND(H25*$D$50/10,3)</f>
        <v>7.3730000000000002</v>
      </c>
    </row>
    <row r="71" spans="1:12" x14ac:dyDescent="0.6">
      <c r="C71" s="113"/>
      <c r="D71" s="113"/>
      <c r="E71" s="113"/>
      <c r="F71" s="113"/>
      <c r="G71" s="113"/>
      <c r="H71" s="113"/>
      <c r="I71" s="113"/>
    </row>
    <row r="72" spans="1:12" x14ac:dyDescent="0.6">
      <c r="B72" s="77" t="s">
        <v>269</v>
      </c>
      <c r="C72" s="113"/>
      <c r="D72" s="113"/>
      <c r="E72" s="113"/>
      <c r="F72" s="113"/>
      <c r="G72" s="113"/>
      <c r="H72" s="113">
        <f>'BGS Cost &amp; Bid Factors'!H214</f>
        <v>1.4870000000000001</v>
      </c>
      <c r="I72" s="113"/>
    </row>
    <row r="73" spans="1:12" x14ac:dyDescent="0.6">
      <c r="B73" s="77" t="s">
        <v>270</v>
      </c>
      <c r="C73" s="113"/>
      <c r="D73" s="113"/>
      <c r="E73" s="113"/>
      <c r="F73" s="113"/>
      <c r="G73" s="113"/>
      <c r="H73" s="113">
        <f>'BGS Cost &amp; Bid Factors'!I214</f>
        <v>1.4870000000000001</v>
      </c>
      <c r="I73" s="113"/>
    </row>
    <row r="74" spans="1:12" x14ac:dyDescent="0.6">
      <c r="B74" s="77"/>
      <c r="C74" s="113"/>
      <c r="D74" s="113"/>
      <c r="E74" s="113"/>
      <c r="F74" s="113"/>
      <c r="G74" s="113"/>
      <c r="H74" s="113"/>
      <c r="I74" s="113"/>
    </row>
    <row r="75" spans="1:12" x14ac:dyDescent="0.6">
      <c r="B75" s="77"/>
      <c r="H75" s="101"/>
      <c r="I75" s="101"/>
    </row>
    <row r="76" spans="1:12" x14ac:dyDescent="0.6">
      <c r="A76" s="159" t="s">
        <v>358</v>
      </c>
      <c r="B76" s="61" t="s">
        <v>359</v>
      </c>
      <c r="H76" s="101"/>
      <c r="I76" s="101"/>
    </row>
    <row r="77" spans="1:12" ht="13.75" thickBot="1" x14ac:dyDescent="0.75">
      <c r="B77" s="77"/>
      <c r="H77" s="101"/>
      <c r="I77" s="101"/>
    </row>
    <row r="78" spans="1:12" x14ac:dyDescent="0.6">
      <c r="C78" s="75" t="str">
        <f>'BGS Cost &amp; Bid Factors'!C$6</f>
        <v>SC1</v>
      </c>
      <c r="D78" s="75" t="str">
        <f>'BGS Cost &amp; Bid Factors'!D$6</f>
        <v>SC3</v>
      </c>
      <c r="E78" s="75" t="str">
        <f>'BGS Cost &amp; Bid Factors'!E$6</f>
        <v>SC2 ND</v>
      </c>
      <c r="F78" s="75" t="str">
        <f>'BGS Cost &amp; Bid Factors'!F$6</f>
        <v>SC4</v>
      </c>
      <c r="G78" s="75" t="str">
        <f>'BGS Cost &amp; Bid Factors'!G$6</f>
        <v>SC6</v>
      </c>
      <c r="H78" s="75" t="str">
        <f>'BGS Cost &amp; Bid Factors'!H$6</f>
        <v>SC2 Dem</v>
      </c>
      <c r="I78" s="75" t="str">
        <f>'BGS Cost &amp; Bid Factors'!I$24</f>
        <v>SC1 TOD</v>
      </c>
      <c r="J78" s="101"/>
      <c r="K78" s="137" t="s">
        <v>154</v>
      </c>
      <c r="L78" s="138"/>
    </row>
    <row r="79" spans="1:12" x14ac:dyDescent="0.6">
      <c r="B79" s="110" t="s">
        <v>288</v>
      </c>
      <c r="J79" s="101"/>
      <c r="K79" s="139"/>
      <c r="L79" s="140" t="s">
        <v>157</v>
      </c>
    </row>
    <row r="80" spans="1:12" x14ac:dyDescent="0.6">
      <c r="B80" s="95" t="s">
        <v>69</v>
      </c>
      <c r="C80" s="14">
        <f>ROUND((C57*'BGS Cost &amp; Bid Factors'!L$48)/100,0)</f>
        <v>22659</v>
      </c>
      <c r="D80" s="13">
        <f>ROUND((D58*'BGS Cost &amp; Bid Factors'!M$49+D59*'BGS Cost &amp; Bid Factors'!M$50)/100,0)</f>
        <v>10</v>
      </c>
      <c r="E80" s="14">
        <f>ROUND((E57*'BGS Cost &amp; Bid Factors'!N$48)/100,0)</f>
        <v>311</v>
      </c>
      <c r="F80" s="14">
        <f>ROUND((F57*'BGS Cost &amp; Bid Factors'!O$48)/100,0)</f>
        <v>116</v>
      </c>
      <c r="G80" s="14">
        <f>ROUND((G57*'BGS Cost &amp; Bid Factors'!P$48)/100,0)</f>
        <v>94</v>
      </c>
      <c r="H80" s="13">
        <f>ROUND(H57*'BGS Cost &amp; Bid Factors'!Q$48/100+(H64*($L$80/4*'BGS Cost &amp; Bid Factors'!H$144)+H65*($L$80/4*'BGS Cost &amp; Bid Factors'!H$144))/1000,0)</f>
        <v>9340</v>
      </c>
      <c r="I80" s="13">
        <f>ROUND((I58*'BGS Cost &amp; Bid Factors'!R$49+I59*'BGS Cost &amp; Bid Factors'!R$50)/100,0)</f>
        <v>22665</v>
      </c>
      <c r="J80" s="101"/>
      <c r="K80" s="139" t="s">
        <v>69</v>
      </c>
      <c r="L80" s="141">
        <v>354685.57153681235</v>
      </c>
    </row>
    <row r="81" spans="2:12" ht="13.75" thickBot="1" x14ac:dyDescent="0.75">
      <c r="B81" s="95" t="s">
        <v>62</v>
      </c>
      <c r="C81" s="42">
        <f>ROUND(C68*'BGS Cost &amp; Bid Factors'!L$44/100,0)</f>
        <v>34425</v>
      </c>
      <c r="D81" s="43">
        <f>ROUND((D69*'BGS Cost &amp; Bid Factors'!M$45+D70*'BGS Cost &amp; Bid Factors'!M$46)/100,0)</f>
        <v>18</v>
      </c>
      <c r="E81" s="42">
        <f>ROUND(E68*'BGS Cost &amp; Bid Factors'!N$44/100,0)</f>
        <v>920</v>
      </c>
      <c r="F81" s="42">
        <f>ROUND(F68*'BGS Cost &amp; Bid Factors'!O$44/100,0)</f>
        <v>350</v>
      </c>
      <c r="G81" s="42">
        <f>ROUND(G68*'BGS Cost &amp; Bid Factors'!P$44/100,0)</f>
        <v>269</v>
      </c>
      <c r="H81" s="43">
        <f>ROUND(H68*'BGS Cost &amp; Bid Factors'!Q$44/100+(H72*($L$81/8*'BGS Cost &amp; Bid Factors'!H$145)++H73*($L$81/8*'BGS Cost &amp; Bid Factors'!H$145))/1000,0)</f>
        <v>18479</v>
      </c>
      <c r="I81" s="43">
        <f>ROUND((I69*'BGS Cost &amp; Bid Factors'!R$45+I70*'BGS Cost &amp; Bid Factors'!R$46)/100,0)</f>
        <v>34432</v>
      </c>
      <c r="J81" s="101"/>
      <c r="K81" s="142" t="s">
        <v>62</v>
      </c>
      <c r="L81" s="143">
        <v>615972.07066094549</v>
      </c>
    </row>
    <row r="82" spans="2:12" x14ac:dyDescent="0.6">
      <c r="B82" s="95" t="s">
        <v>36</v>
      </c>
      <c r="C82" s="100">
        <f t="shared" ref="C82:I82" si="0">+C81+C80</f>
        <v>57084</v>
      </c>
      <c r="D82" s="100">
        <f t="shared" si="0"/>
        <v>28</v>
      </c>
      <c r="E82" s="100">
        <f t="shared" si="0"/>
        <v>1231</v>
      </c>
      <c r="F82" s="100">
        <f t="shared" si="0"/>
        <v>466</v>
      </c>
      <c r="G82" s="100">
        <f t="shared" si="0"/>
        <v>363</v>
      </c>
      <c r="H82" s="100">
        <f t="shared" si="0"/>
        <v>27819</v>
      </c>
      <c r="I82" s="100">
        <f t="shared" si="0"/>
        <v>57097</v>
      </c>
      <c r="J82" s="101"/>
    </row>
    <row r="83" spans="2:12" x14ac:dyDescent="0.6">
      <c r="B83" s="95"/>
      <c r="C83" s="100"/>
      <c r="D83" s="100"/>
      <c r="E83" s="100"/>
      <c r="F83" s="100"/>
      <c r="G83" s="100"/>
      <c r="H83" s="100"/>
      <c r="I83" s="101"/>
    </row>
    <row r="84" spans="2:12" x14ac:dyDescent="0.6">
      <c r="B84" s="95" t="s">
        <v>36</v>
      </c>
      <c r="C84" s="100"/>
      <c r="D84" s="100"/>
      <c r="E84" s="100"/>
      <c r="F84" s="100"/>
      <c r="G84" s="100"/>
      <c r="H84" s="100"/>
      <c r="I84" s="101"/>
    </row>
    <row r="85" spans="2:12" x14ac:dyDescent="0.6">
      <c r="B85" s="95" t="s">
        <v>69</v>
      </c>
      <c r="C85" s="100">
        <f>SUM(C80:H80)</f>
        <v>32530</v>
      </c>
      <c r="D85" s="100"/>
      <c r="E85" s="100"/>
      <c r="G85" s="100"/>
      <c r="H85" s="100"/>
      <c r="I85" s="101"/>
    </row>
    <row r="86" spans="2:12" x14ac:dyDescent="0.6">
      <c r="B86" s="95" t="s">
        <v>62</v>
      </c>
      <c r="C86" s="187">
        <f>SUM(C81:H81)</f>
        <v>54461</v>
      </c>
      <c r="D86" s="24"/>
      <c r="I86" s="101"/>
    </row>
    <row r="87" spans="2:12" x14ac:dyDescent="0.6">
      <c r="B87" s="95" t="s">
        <v>36</v>
      </c>
      <c r="C87" s="100">
        <f>+C86+C85</f>
        <v>86991</v>
      </c>
      <c r="D87" s="24"/>
      <c r="I87" s="101"/>
    </row>
    <row r="88" spans="2:12" x14ac:dyDescent="0.6">
      <c r="B88" s="95"/>
      <c r="C88" s="100"/>
      <c r="E88" s="24"/>
      <c r="J88" s="101"/>
    </row>
    <row r="89" spans="2:12" x14ac:dyDescent="0.6">
      <c r="C89" s="24"/>
      <c r="D89" s="24"/>
      <c r="E89" s="24"/>
      <c r="F89" s="24"/>
      <c r="G89" s="24"/>
      <c r="H89" s="24"/>
      <c r="I89" s="24"/>
      <c r="J89" s="101"/>
    </row>
    <row r="90" spans="2:12" x14ac:dyDescent="0.6">
      <c r="B90" s="182" t="s">
        <v>360</v>
      </c>
      <c r="C90" s="24"/>
      <c r="D90" s="24"/>
      <c r="E90" s="24"/>
      <c r="F90" s="24"/>
      <c r="G90" s="24"/>
      <c r="H90" s="24"/>
      <c r="I90" s="24"/>
      <c r="J90" s="101"/>
    </row>
    <row r="91" spans="2:12" x14ac:dyDescent="0.6">
      <c r="C91" s="24"/>
      <c r="D91" s="24"/>
      <c r="E91" s="24"/>
      <c r="F91" s="24"/>
      <c r="G91" s="24"/>
      <c r="H91" s="24"/>
      <c r="I91" s="24"/>
      <c r="J91" s="101"/>
    </row>
    <row r="92" spans="2:12" ht="15.25" x14ac:dyDescent="1.05">
      <c r="B92" s="52" t="s">
        <v>361</v>
      </c>
      <c r="C92" s="45" t="s">
        <v>36</v>
      </c>
      <c r="D92" s="45" t="s">
        <v>341</v>
      </c>
      <c r="E92" s="45" t="s">
        <v>362</v>
      </c>
      <c r="F92" s="24"/>
      <c r="G92" s="23"/>
      <c r="H92" s="24"/>
      <c r="I92" s="24"/>
      <c r="J92" s="101"/>
    </row>
    <row r="93" spans="2:12" x14ac:dyDescent="0.6">
      <c r="B93" s="95" t="s">
        <v>69</v>
      </c>
      <c r="C93" s="100">
        <f>'Weighted Avg Price Calc'!G$29/1000</f>
        <v>31030.111000000001</v>
      </c>
      <c r="D93" s="156"/>
      <c r="E93" s="100">
        <f>C93-D93</f>
        <v>31030.111000000001</v>
      </c>
      <c r="F93" s="24"/>
      <c r="G93" s="23">
        <f>ROUND('BGS Cost &amp; Bid Factors'!$C$147*SUM('BGS Cost &amp; Bid Factors'!$C$141:$H$141)/12*'BGS Cost &amp; Bid Factors'!H$144/1000*'BGS Cost &amp; Bid Factors'!D447,0)</f>
        <v>5802</v>
      </c>
      <c r="H93" s="24"/>
      <c r="I93" s="24"/>
      <c r="J93" s="101"/>
    </row>
    <row r="94" spans="2:12" ht="15.25" x14ac:dyDescent="1.05">
      <c r="B94" s="95" t="s">
        <v>62</v>
      </c>
      <c r="C94" s="208">
        <f>'Weighted Avg Price Calc'!G$30/1000</f>
        <v>45115.148999999998</v>
      </c>
      <c r="D94" s="208"/>
      <c r="E94" s="208">
        <f>C94-D94</f>
        <v>45115.148999999998</v>
      </c>
      <c r="F94" s="24"/>
      <c r="G94" s="23">
        <f>ROUND('BGS Cost &amp; Bid Factors'!$C$147*SUM('BGS Cost &amp; Bid Factors'!$C$141:$H$141)/12*'BGS Cost &amp; Bid Factors'!H$145/1000*'BGS Cost &amp; Bid Factors'!F459,0)</f>
        <v>11605</v>
      </c>
      <c r="H94" s="24"/>
      <c r="I94" s="24"/>
      <c r="J94" s="101"/>
    </row>
    <row r="95" spans="2:12" x14ac:dyDescent="0.6">
      <c r="B95" s="95" t="s">
        <v>36</v>
      </c>
      <c r="C95" s="100">
        <f>+C94+C93</f>
        <v>76145.259999999995</v>
      </c>
      <c r="D95" s="100">
        <f>D93+D94</f>
        <v>0</v>
      </c>
      <c r="E95" s="100">
        <f>E93+E94</f>
        <v>76145.259999999995</v>
      </c>
      <c r="F95" s="24"/>
      <c r="G95" s="23"/>
      <c r="H95" s="24"/>
      <c r="I95" s="24"/>
      <c r="J95" s="101"/>
    </row>
    <row r="96" spans="2:12" x14ac:dyDescent="0.6">
      <c r="C96" s="24"/>
      <c r="D96" s="24"/>
      <c r="E96" s="24"/>
      <c r="F96" s="24"/>
      <c r="G96" s="24"/>
      <c r="H96" s="24"/>
      <c r="I96" s="24"/>
      <c r="J96" s="101"/>
    </row>
    <row r="97" spans="2:10" ht="15.25" x14ac:dyDescent="1.05">
      <c r="B97" s="52" t="s">
        <v>363</v>
      </c>
      <c r="C97" s="45" t="s">
        <v>36</v>
      </c>
      <c r="D97" s="45" t="s">
        <v>341</v>
      </c>
      <c r="E97" s="45" t="s">
        <v>362</v>
      </c>
      <c r="F97" s="24"/>
      <c r="G97" s="24"/>
      <c r="H97" s="24"/>
      <c r="I97" s="24"/>
      <c r="J97" s="101"/>
    </row>
    <row r="98" spans="2:10" x14ac:dyDescent="0.6">
      <c r="B98" s="95" t="s">
        <v>69</v>
      </c>
      <c r="C98" s="100">
        <f>ROUND($E$251*1000*'Weighted Avg Price Calc'!E42/100/1000,0)</f>
        <v>4470</v>
      </c>
      <c r="D98" s="100">
        <v>0</v>
      </c>
      <c r="E98" s="100">
        <f>C98-D98</f>
        <v>4470</v>
      </c>
      <c r="F98" s="24"/>
      <c r="G98" s="24"/>
      <c r="H98" s="24"/>
      <c r="I98" s="24"/>
      <c r="J98" s="101"/>
    </row>
    <row r="99" spans="2:10" ht="15.25" x14ac:dyDescent="1.05">
      <c r="B99" s="95" t="s">
        <v>62</v>
      </c>
      <c r="C99" s="208">
        <f>ROUND($E$252*1000*'Weighted Avg Price Calc'!E42/100/1000,0)</f>
        <v>6439</v>
      </c>
      <c r="D99" s="208">
        <v>0</v>
      </c>
      <c r="E99" s="208">
        <f>C99-D99</f>
        <v>6439</v>
      </c>
      <c r="F99" s="24"/>
      <c r="G99" s="24"/>
      <c r="H99" s="24"/>
      <c r="I99" s="24"/>
      <c r="J99" s="101"/>
    </row>
    <row r="100" spans="2:10" x14ac:dyDescent="0.6">
      <c r="B100" s="95" t="s">
        <v>36</v>
      </c>
      <c r="C100" s="100">
        <f>+C99+C98</f>
        <v>10909</v>
      </c>
      <c r="D100" s="100">
        <f>D98+D99</f>
        <v>0</v>
      </c>
      <c r="E100" s="100">
        <f>E98+E99</f>
        <v>10909</v>
      </c>
      <c r="F100" s="24"/>
      <c r="G100" s="24"/>
      <c r="H100" s="24"/>
      <c r="I100" s="24"/>
      <c r="J100" s="101"/>
    </row>
    <row r="101" spans="2:10" x14ac:dyDescent="0.6">
      <c r="C101" s="24"/>
      <c r="D101" s="24"/>
      <c r="E101" s="24"/>
      <c r="F101" s="24"/>
      <c r="G101" s="24"/>
      <c r="H101" s="24"/>
      <c r="I101" s="24"/>
      <c r="J101" s="101"/>
    </row>
    <row r="102" spans="2:10" ht="15.25" x14ac:dyDescent="1.05">
      <c r="B102" s="52" t="s">
        <v>364</v>
      </c>
      <c r="C102" s="45" t="s">
        <v>36</v>
      </c>
      <c r="D102" s="45" t="s">
        <v>341</v>
      </c>
      <c r="E102" s="45" t="s">
        <v>362</v>
      </c>
      <c r="F102" s="24"/>
      <c r="G102" s="24"/>
      <c r="H102" s="24"/>
      <c r="I102" s="24"/>
      <c r="J102" s="101"/>
    </row>
    <row r="103" spans="2:10" x14ac:dyDescent="0.6">
      <c r="B103" s="95" t="s">
        <v>69</v>
      </c>
      <c r="C103" s="100">
        <f>C93+C98</f>
        <v>35500.111000000004</v>
      </c>
      <c r="D103" s="100">
        <f>D93+D98</f>
        <v>0</v>
      </c>
      <c r="E103" s="100">
        <f>C103-D103</f>
        <v>35500.111000000004</v>
      </c>
      <c r="J103" s="101"/>
    </row>
    <row r="104" spans="2:10" ht="15.25" x14ac:dyDescent="1.05">
      <c r="B104" s="95" t="s">
        <v>62</v>
      </c>
      <c r="C104" s="208">
        <f>C94+C99</f>
        <v>51554.148999999998</v>
      </c>
      <c r="D104" s="208">
        <f>D94+D99</f>
        <v>0</v>
      </c>
      <c r="E104" s="208">
        <f>C104-D104</f>
        <v>51554.148999999998</v>
      </c>
      <c r="J104" s="101"/>
    </row>
    <row r="105" spans="2:10" x14ac:dyDescent="0.6">
      <c r="B105" s="95" t="s">
        <v>36</v>
      </c>
      <c r="C105" s="100">
        <f>+C104+C103</f>
        <v>87054.260000000009</v>
      </c>
      <c r="D105" s="100">
        <f>+D104+D103</f>
        <v>0</v>
      </c>
      <c r="E105" s="100">
        <f>E103+E104</f>
        <v>87054.260000000009</v>
      </c>
      <c r="J105" s="101"/>
    </row>
    <row r="106" spans="2:10" x14ac:dyDescent="0.6">
      <c r="C106" s="24"/>
      <c r="D106" s="44"/>
      <c r="E106" s="24"/>
      <c r="F106" s="180"/>
      <c r="G106" s="77" t="s">
        <v>365</v>
      </c>
      <c r="J106" s="101"/>
    </row>
    <row r="107" spans="2:10" x14ac:dyDescent="0.6">
      <c r="B107" s="52" t="s">
        <v>292</v>
      </c>
      <c r="C107" s="77" t="s">
        <v>336</v>
      </c>
      <c r="D107" s="77" t="s">
        <v>336</v>
      </c>
      <c r="E107" s="77"/>
      <c r="G107" s="77" t="s">
        <v>366</v>
      </c>
      <c r="J107" s="101"/>
    </row>
    <row r="108" spans="2:10" x14ac:dyDescent="0.6">
      <c r="B108" s="77"/>
      <c r="C108" s="165" t="s">
        <v>367</v>
      </c>
      <c r="D108" s="165" t="s">
        <v>368</v>
      </c>
      <c r="E108" s="165" t="s">
        <v>369</v>
      </c>
      <c r="G108" s="165" t="s">
        <v>370</v>
      </c>
      <c r="I108" s="101"/>
      <c r="J108" s="101"/>
    </row>
    <row r="109" spans="2:10" x14ac:dyDescent="0.6">
      <c r="B109" s="95" t="s">
        <v>69</v>
      </c>
      <c r="C109" s="100">
        <f>C85</f>
        <v>32530</v>
      </c>
      <c r="D109" s="100">
        <f>E103</f>
        <v>35500.111000000004</v>
      </c>
      <c r="E109" s="100">
        <f>D109-C109</f>
        <v>2970.1110000000044</v>
      </c>
      <c r="G109" s="73">
        <f>ROUND(1+E109/C85,5)</f>
        <v>1.0912999999999999</v>
      </c>
      <c r="I109" s="101"/>
      <c r="J109" s="101"/>
    </row>
    <row r="110" spans="2:10" x14ac:dyDescent="0.6">
      <c r="B110" s="95" t="s">
        <v>62</v>
      </c>
      <c r="C110" s="187">
        <f>C86</f>
        <v>54461</v>
      </c>
      <c r="D110" s="187">
        <f>E104</f>
        <v>51554.148999999998</v>
      </c>
      <c r="E110" s="187">
        <f>D110-C110</f>
        <v>-2906.8510000000024</v>
      </c>
      <c r="G110" s="73">
        <f>ROUND(1+E110/C86,5)</f>
        <v>0.94662999999999997</v>
      </c>
      <c r="I110" s="101"/>
      <c r="J110" s="101"/>
    </row>
    <row r="111" spans="2:10" x14ac:dyDescent="0.6">
      <c r="B111" s="95" t="s">
        <v>36</v>
      </c>
      <c r="C111" s="100">
        <f>+C110+C109</f>
        <v>86991</v>
      </c>
      <c r="D111" s="100">
        <f>+D110+D109</f>
        <v>87054.260000000009</v>
      </c>
      <c r="E111" s="100">
        <f>+E110+E109</f>
        <v>63.260000000002037</v>
      </c>
      <c r="I111" s="101"/>
      <c r="J111" s="101"/>
    </row>
    <row r="112" spans="2:10" x14ac:dyDescent="0.6">
      <c r="B112" s="77"/>
      <c r="I112" s="101"/>
      <c r="J112" s="101"/>
    </row>
    <row r="113" spans="1:36" x14ac:dyDescent="0.6">
      <c r="A113" s="159" t="s">
        <v>371</v>
      </c>
      <c r="B113" s="61" t="s">
        <v>372</v>
      </c>
    </row>
    <row r="114" spans="1:36" x14ac:dyDescent="0.6">
      <c r="A114" s="159"/>
      <c r="B114" s="61"/>
    </row>
    <row r="115" spans="1:36" x14ac:dyDescent="0.6">
      <c r="A115" s="159"/>
      <c r="B115" s="61"/>
    </row>
    <row r="116" spans="1:36" x14ac:dyDescent="0.6">
      <c r="B116" s="97" t="s">
        <v>373</v>
      </c>
      <c r="K116" s="97" t="s">
        <v>374</v>
      </c>
      <c r="T116" s="97" t="s">
        <v>369</v>
      </c>
      <c r="AC116" s="97" t="s">
        <v>369</v>
      </c>
    </row>
    <row r="117" spans="1:36" x14ac:dyDescent="0.6">
      <c r="B117" s="73"/>
      <c r="K117" s="73"/>
      <c r="T117" s="73"/>
      <c r="AC117" s="73"/>
    </row>
    <row r="118" spans="1:36" x14ac:dyDescent="0.6">
      <c r="C118" s="75" t="str">
        <f>'BGS Cost &amp; Bid Factors'!C$6</f>
        <v>SC1</v>
      </c>
      <c r="D118" s="75" t="str">
        <f>'BGS Cost &amp; Bid Factors'!D$6</f>
        <v>SC3</v>
      </c>
      <c r="E118" s="75" t="str">
        <f>'BGS Cost &amp; Bid Factors'!E$6</f>
        <v>SC2 ND</v>
      </c>
      <c r="F118" s="75" t="str">
        <f>'BGS Cost &amp; Bid Factors'!F$6</f>
        <v>SC4</v>
      </c>
      <c r="G118" s="75" t="str">
        <f>'BGS Cost &amp; Bid Factors'!G$6</f>
        <v>SC6</v>
      </c>
      <c r="H118" s="75" t="str">
        <f>'BGS Cost &amp; Bid Factors'!H$6</f>
        <v>SC2 Dem</v>
      </c>
      <c r="I118" s="75" t="str">
        <f>'BGS Cost &amp; Bid Factors'!I$24</f>
        <v>SC1 TOD</v>
      </c>
      <c r="J118" s="67"/>
      <c r="L118" s="75" t="s">
        <v>7</v>
      </c>
      <c r="M118" s="75" t="s">
        <v>8</v>
      </c>
      <c r="N118" s="75" t="s">
        <v>9</v>
      </c>
      <c r="O118" s="75" t="s">
        <v>10</v>
      </c>
      <c r="P118" s="75" t="s">
        <v>11</v>
      </c>
      <c r="Q118" s="75" t="s">
        <v>12</v>
      </c>
      <c r="T118" s="75" t="s">
        <v>7</v>
      </c>
      <c r="U118" s="75" t="s">
        <v>8</v>
      </c>
      <c r="V118" s="75" t="s">
        <v>9</v>
      </c>
      <c r="W118" s="75" t="s">
        <v>10</v>
      </c>
      <c r="X118" s="75" t="s">
        <v>11</v>
      </c>
      <c r="Y118" s="75" t="s">
        <v>12</v>
      </c>
      <c r="AB118" s="75" t="s">
        <v>7</v>
      </c>
      <c r="AC118" s="75"/>
      <c r="AD118" s="75" t="s">
        <v>8</v>
      </c>
      <c r="AE118" s="75" t="s">
        <v>9</v>
      </c>
      <c r="AF118" s="75" t="s">
        <v>10</v>
      </c>
      <c r="AG118" s="75" t="s">
        <v>11</v>
      </c>
      <c r="AH118" s="75" t="s">
        <v>12</v>
      </c>
      <c r="AI118" s="75"/>
      <c r="AJ118" s="75"/>
    </row>
    <row r="119" spans="1:36" x14ac:dyDescent="0.6">
      <c r="C119" s="67"/>
      <c r="D119" s="67"/>
      <c r="E119" s="67"/>
      <c r="F119" s="67"/>
      <c r="G119" s="67"/>
      <c r="H119" s="67"/>
      <c r="I119" s="67"/>
      <c r="J119" s="67"/>
      <c r="L119" s="67"/>
      <c r="M119" s="67"/>
      <c r="N119" s="67"/>
      <c r="O119" s="67"/>
      <c r="P119" s="67"/>
      <c r="Q119" s="67"/>
      <c r="T119" s="67"/>
      <c r="U119" s="67"/>
      <c r="V119" s="67"/>
      <c r="W119" s="67"/>
      <c r="X119" s="67"/>
      <c r="Y119" s="67"/>
      <c r="AB119" s="67"/>
      <c r="AC119" s="67"/>
      <c r="AD119" s="67"/>
      <c r="AE119" s="67"/>
      <c r="AF119" s="67"/>
      <c r="AG119" s="67"/>
      <c r="AH119" s="67"/>
      <c r="AI119" s="67"/>
      <c r="AJ119" s="67"/>
    </row>
    <row r="120" spans="1:36" x14ac:dyDescent="0.6">
      <c r="B120" s="182" t="s">
        <v>69</v>
      </c>
      <c r="K120" s="182" t="s">
        <v>69</v>
      </c>
      <c r="S120" s="182" t="s">
        <v>69</v>
      </c>
      <c r="AA120" s="182" t="s">
        <v>69</v>
      </c>
    </row>
    <row r="121" spans="1:36" x14ac:dyDescent="0.6">
      <c r="B121" s="79" t="s">
        <v>266</v>
      </c>
      <c r="C121" s="209">
        <f>ROUND(C57*$G$109,3)</f>
        <v>8.1199999999999992</v>
      </c>
      <c r="D121" s="184"/>
      <c r="E121" s="209">
        <f>ROUND(E57*$G$109,3)</f>
        <v>7.8639999999999999</v>
      </c>
      <c r="F121" s="209">
        <f>ROUND(F57*$G$109,3)</f>
        <v>7.2249999999999996</v>
      </c>
      <c r="G121" s="209">
        <f>ROUND(G57*$G$109,3)</f>
        <v>7.2089999999999996</v>
      </c>
      <c r="H121" s="209">
        <f>ROUND(H57*$G$109,3)</f>
        <v>7.37</v>
      </c>
      <c r="I121" s="209"/>
      <c r="J121" s="113"/>
      <c r="K121" s="110" t="s">
        <v>266</v>
      </c>
      <c r="L121" s="209">
        <v>9.5500000000000007</v>
      </c>
      <c r="M121" s="184"/>
      <c r="N121" s="209">
        <v>9.7089999999999996</v>
      </c>
      <c r="O121" s="209">
        <v>5.8860000000000001</v>
      </c>
      <c r="P121" s="209">
        <v>5.8860000000000001</v>
      </c>
      <c r="Q121" s="209">
        <v>7.4980000000000002</v>
      </c>
      <c r="S121" s="110" t="s">
        <v>266</v>
      </c>
      <c r="T121" s="209">
        <f>C121-L121</f>
        <v>-1.4300000000000015</v>
      </c>
      <c r="U121" s="184"/>
      <c r="V121" s="209">
        <f>E121-N121</f>
        <v>-1.8449999999999998</v>
      </c>
      <c r="W121" s="209">
        <f>F121-O121</f>
        <v>1.3389999999999995</v>
      </c>
      <c r="X121" s="209">
        <f>G121-P121</f>
        <v>1.3229999999999995</v>
      </c>
      <c r="Y121" s="209">
        <f>H121-Q121</f>
        <v>-0.12800000000000011</v>
      </c>
      <c r="AA121" s="110" t="s">
        <v>266</v>
      </c>
      <c r="AB121" s="9">
        <f>T121/L121</f>
        <v>-0.1497382198952881</v>
      </c>
      <c r="AC121" s="184"/>
      <c r="AD121" s="9">
        <f>V121/N121</f>
        <v>-0.19002986919353176</v>
      </c>
      <c r="AE121" s="9">
        <f>W121/O121</f>
        <v>0.22748895684675494</v>
      </c>
      <c r="AF121" s="9">
        <f>X121/P121</f>
        <v>0.22477064220183476</v>
      </c>
      <c r="AG121" s="9">
        <f>Y121/Q121</f>
        <v>-1.7071218991731144E-2</v>
      </c>
      <c r="AH121" s="9"/>
      <c r="AI121" s="9"/>
      <c r="AJ121" s="9"/>
    </row>
    <row r="122" spans="1:36" x14ac:dyDescent="0.6">
      <c r="B122" s="79" t="s">
        <v>267</v>
      </c>
      <c r="C122" s="184"/>
      <c r="D122" s="209">
        <f>ROUND(D58*$G$109,3)</f>
        <v>10.457000000000001</v>
      </c>
      <c r="E122" s="184"/>
      <c r="F122" s="184"/>
      <c r="G122" s="184"/>
      <c r="H122" s="184"/>
      <c r="I122" s="209">
        <f>ROUND(I58*$G$109,3)</f>
        <v>11.601000000000001</v>
      </c>
      <c r="J122" s="113"/>
      <c r="K122" s="110" t="s">
        <v>267</v>
      </c>
      <c r="L122" s="184"/>
      <c r="M122" s="209">
        <v>14.58</v>
      </c>
      <c r="N122" s="184"/>
      <c r="O122" s="184"/>
      <c r="P122" s="184"/>
      <c r="Q122" s="184"/>
      <c r="S122" s="110" t="s">
        <v>267</v>
      </c>
      <c r="T122" s="184"/>
      <c r="U122" s="209">
        <f>D122-M122</f>
        <v>-4.1229999999999993</v>
      </c>
      <c r="V122" s="184"/>
      <c r="W122" s="184"/>
      <c r="X122" s="184"/>
      <c r="Y122" s="184"/>
      <c r="AA122" s="110" t="s">
        <v>267</v>
      </c>
      <c r="AB122" s="184"/>
      <c r="AC122" s="9">
        <f>U122/M122</f>
        <v>-0.28278463648834012</v>
      </c>
      <c r="AD122" s="184"/>
      <c r="AE122" s="184"/>
      <c r="AF122" s="184"/>
      <c r="AG122" s="184"/>
      <c r="AH122" s="184"/>
      <c r="AI122" s="184"/>
      <c r="AJ122" s="184"/>
    </row>
    <row r="123" spans="1:36" x14ac:dyDescent="0.6">
      <c r="B123" s="79" t="s">
        <v>268</v>
      </c>
      <c r="C123" s="184"/>
      <c r="D123" s="209">
        <f>ROUND(D59*$G$109,3)</f>
        <v>6.5049999999999999</v>
      </c>
      <c r="E123" s="184"/>
      <c r="F123" s="184"/>
      <c r="G123" s="184"/>
      <c r="H123" s="184"/>
      <c r="I123" s="209">
        <f>ROUND(I59*$G$109,3)</f>
        <v>6.5709999999999997</v>
      </c>
      <c r="J123" s="113"/>
      <c r="K123" s="110" t="s">
        <v>268</v>
      </c>
      <c r="L123" s="184"/>
      <c r="M123" s="209">
        <v>5.7709999999999999</v>
      </c>
      <c r="N123" s="184"/>
      <c r="O123" s="184"/>
      <c r="P123" s="184"/>
      <c r="Q123" s="184"/>
      <c r="S123" s="110" t="s">
        <v>268</v>
      </c>
      <c r="T123" s="184"/>
      <c r="U123" s="209">
        <f>D123-M123</f>
        <v>0.73399999999999999</v>
      </c>
      <c r="V123" s="184"/>
      <c r="W123" s="184"/>
      <c r="X123" s="184"/>
      <c r="Y123" s="184"/>
      <c r="AA123" s="110" t="s">
        <v>268</v>
      </c>
      <c r="AB123" s="184"/>
      <c r="AC123" s="9">
        <f>U123/M123</f>
        <v>0.12718766245018195</v>
      </c>
      <c r="AD123" s="184"/>
      <c r="AE123" s="184"/>
      <c r="AF123" s="184"/>
      <c r="AG123" s="184"/>
      <c r="AH123" s="184"/>
      <c r="AI123" s="184"/>
      <c r="AJ123" s="184"/>
    </row>
    <row r="124" spans="1:36" x14ac:dyDescent="0.6">
      <c r="B124" s="77" t="s">
        <v>41</v>
      </c>
      <c r="C124" s="209">
        <f>ROUND(C60*$G$109,3)</f>
        <v>4.2759999999999998</v>
      </c>
      <c r="D124" s="184"/>
      <c r="E124" s="184"/>
      <c r="F124" s="184"/>
      <c r="G124" s="184"/>
      <c r="H124" s="184"/>
      <c r="I124" s="184"/>
      <c r="J124" s="113"/>
      <c r="K124" s="50" t="s">
        <v>41</v>
      </c>
      <c r="L124" s="209">
        <v>8.4120000000000008</v>
      </c>
      <c r="M124" s="184"/>
      <c r="N124" s="184"/>
      <c r="O124" s="184"/>
      <c r="P124" s="184"/>
      <c r="Q124" s="184"/>
      <c r="S124" s="50" t="s">
        <v>41</v>
      </c>
      <c r="T124" s="209">
        <f>C124-L124</f>
        <v>-4.136000000000001</v>
      </c>
      <c r="U124" s="184"/>
      <c r="V124" s="184"/>
      <c r="W124" s="184"/>
      <c r="X124" s="184"/>
      <c r="Y124" s="184"/>
      <c r="AA124" s="50" t="s">
        <v>41</v>
      </c>
      <c r="AB124" s="9">
        <f>T124/L124</f>
        <v>-0.49167855444602954</v>
      </c>
      <c r="AC124" s="184"/>
      <c r="AD124" s="184"/>
      <c r="AE124" s="184"/>
      <c r="AF124" s="184"/>
      <c r="AG124" s="184"/>
      <c r="AH124" s="184"/>
      <c r="AI124" s="184"/>
      <c r="AJ124" s="184"/>
    </row>
    <row r="125" spans="1:36" x14ac:dyDescent="0.6">
      <c r="B125" s="79" t="s">
        <v>42</v>
      </c>
      <c r="C125" s="209">
        <f>ROUND(C61*$G$109,3)</f>
        <v>11.016999999999999</v>
      </c>
      <c r="D125" s="184"/>
      <c r="E125" s="184"/>
      <c r="F125" s="184"/>
      <c r="G125" s="184"/>
      <c r="H125" s="184"/>
      <c r="I125" s="184"/>
      <c r="J125" s="113"/>
      <c r="K125" s="110" t="s">
        <v>42</v>
      </c>
      <c r="L125" s="209">
        <v>9.8390000000000004</v>
      </c>
      <c r="M125" s="184"/>
      <c r="N125" s="184"/>
      <c r="O125" s="184"/>
      <c r="P125" s="184"/>
      <c r="Q125" s="184"/>
      <c r="S125" s="110" t="s">
        <v>42</v>
      </c>
      <c r="T125" s="209">
        <f>C125-L125</f>
        <v>1.177999999999999</v>
      </c>
      <c r="U125" s="184"/>
      <c r="V125" s="184"/>
      <c r="W125" s="184"/>
      <c r="X125" s="184"/>
      <c r="Y125" s="184"/>
      <c r="AA125" s="110" t="s">
        <v>42</v>
      </c>
      <c r="AB125" s="9">
        <f>T125/L125</f>
        <v>0.11972761459497906</v>
      </c>
      <c r="AC125" s="184"/>
      <c r="AD125" s="184"/>
      <c r="AE125" s="184"/>
      <c r="AF125" s="184"/>
      <c r="AG125" s="184"/>
      <c r="AH125" s="184"/>
      <c r="AI125" s="184"/>
      <c r="AJ125" s="184"/>
    </row>
    <row r="126" spans="1:36" x14ac:dyDescent="0.6">
      <c r="B126" s="184"/>
      <c r="C126" s="184"/>
      <c r="D126" s="184"/>
      <c r="E126" s="184"/>
      <c r="F126" s="184"/>
      <c r="G126" s="184"/>
      <c r="H126" s="184"/>
      <c r="I126" s="184"/>
      <c r="J126" s="113"/>
      <c r="K126" s="110" t="s">
        <v>43</v>
      </c>
      <c r="L126" s="210" t="s">
        <v>375</v>
      </c>
      <c r="M126" s="184"/>
      <c r="N126" s="184"/>
      <c r="O126" s="184"/>
      <c r="P126" s="184"/>
      <c r="Q126" s="184"/>
      <c r="S126" s="110" t="s">
        <v>43</v>
      </c>
      <c r="T126" s="210" t="s">
        <v>375</v>
      </c>
      <c r="U126" s="184"/>
      <c r="V126" s="184"/>
      <c r="W126" s="184"/>
      <c r="X126" s="184"/>
      <c r="Y126" s="184"/>
      <c r="AA126" s="110" t="s">
        <v>43</v>
      </c>
      <c r="AB126" s="210" t="s">
        <v>375</v>
      </c>
      <c r="AC126" s="184"/>
      <c r="AD126" s="184"/>
      <c r="AE126" s="184"/>
      <c r="AF126" s="184"/>
      <c r="AG126" s="184"/>
      <c r="AH126" s="184"/>
      <c r="AI126" s="184"/>
      <c r="AJ126" s="184"/>
    </row>
    <row r="127" spans="1:36" x14ac:dyDescent="0.6">
      <c r="C127" s="184"/>
      <c r="D127" s="184"/>
      <c r="E127" s="184"/>
      <c r="F127" s="184"/>
      <c r="G127" s="184"/>
      <c r="H127" s="184"/>
      <c r="I127" s="184"/>
      <c r="L127" s="184"/>
      <c r="M127" s="184"/>
      <c r="N127" s="184"/>
      <c r="O127" s="184"/>
      <c r="P127" s="184"/>
      <c r="Q127" s="184"/>
      <c r="T127" s="184"/>
      <c r="U127" s="184"/>
      <c r="V127" s="184"/>
      <c r="W127" s="184"/>
      <c r="X127" s="184"/>
      <c r="Y127" s="184"/>
      <c r="AA127" s="50"/>
      <c r="AB127" s="184"/>
      <c r="AC127" s="184"/>
      <c r="AD127" s="184"/>
      <c r="AE127" s="184"/>
      <c r="AF127" s="184"/>
      <c r="AG127" s="184"/>
      <c r="AH127" s="184"/>
      <c r="AI127" s="184"/>
      <c r="AJ127" s="184"/>
    </row>
    <row r="128" spans="1:36" x14ac:dyDescent="0.6">
      <c r="B128" s="77" t="s">
        <v>269</v>
      </c>
      <c r="C128" s="184"/>
      <c r="D128" s="184"/>
      <c r="E128" s="184"/>
      <c r="F128" s="184"/>
      <c r="G128" s="184"/>
      <c r="H128" s="209">
        <f>ROUND(H64*$G$109,3)</f>
        <v>1.7290000000000001</v>
      </c>
      <c r="I128" s="209"/>
      <c r="J128" s="101"/>
      <c r="K128" s="50" t="s">
        <v>280</v>
      </c>
      <c r="L128" s="184"/>
      <c r="M128" s="184"/>
      <c r="N128" s="184"/>
      <c r="O128" s="184"/>
      <c r="P128" s="184"/>
      <c r="Q128" s="209">
        <v>5.4420000000000002</v>
      </c>
      <c r="S128" s="50" t="s">
        <v>280</v>
      </c>
      <c r="T128" s="184"/>
      <c r="U128" s="184"/>
      <c r="V128" s="184"/>
      <c r="W128" s="184"/>
      <c r="X128" s="184"/>
      <c r="Y128" s="209">
        <f>H128-Q128</f>
        <v>-3.7130000000000001</v>
      </c>
      <c r="AA128" s="50" t="s">
        <v>280</v>
      </c>
      <c r="AB128" s="184"/>
      <c r="AC128" s="184"/>
      <c r="AD128" s="184"/>
      <c r="AE128" s="184"/>
      <c r="AF128" s="184"/>
      <c r="AG128" s="9">
        <f>Y128/Q128</f>
        <v>-0.68228592429253954</v>
      </c>
      <c r="AH128" s="9"/>
      <c r="AI128" s="9"/>
      <c r="AJ128" s="9"/>
    </row>
    <row r="129" spans="2:36" x14ac:dyDescent="0.6">
      <c r="B129" s="77" t="s">
        <v>270</v>
      </c>
      <c r="C129" s="184"/>
      <c r="D129" s="184"/>
      <c r="E129" s="184"/>
      <c r="F129" s="184"/>
      <c r="G129" s="184"/>
      <c r="H129" s="209">
        <f>ROUND(H65*$G$109,3)</f>
        <v>1.7290000000000001</v>
      </c>
      <c r="I129" s="209"/>
      <c r="J129" s="101"/>
      <c r="L129" s="184"/>
      <c r="M129" s="184"/>
      <c r="N129" s="184"/>
      <c r="O129" s="184"/>
      <c r="P129" s="184"/>
      <c r="Q129" s="184"/>
      <c r="T129" s="184"/>
      <c r="U129" s="184"/>
      <c r="V129" s="184"/>
      <c r="W129" s="184"/>
      <c r="X129" s="184"/>
      <c r="Y129" s="184"/>
      <c r="AA129" s="50"/>
      <c r="AB129" s="184"/>
      <c r="AC129" s="184"/>
      <c r="AD129" s="184"/>
      <c r="AE129" s="184"/>
      <c r="AF129" s="184"/>
      <c r="AG129" s="184"/>
      <c r="AH129" s="184"/>
      <c r="AI129" s="184"/>
      <c r="AJ129" s="184"/>
    </row>
    <row r="130" spans="2:36" x14ac:dyDescent="0.6">
      <c r="C130" s="184"/>
      <c r="D130" s="184"/>
      <c r="E130" s="184"/>
      <c r="F130" s="184"/>
      <c r="G130" s="184"/>
      <c r="H130" s="184"/>
      <c r="I130" s="184"/>
      <c r="K130" s="182" t="s">
        <v>62</v>
      </c>
      <c r="L130" s="184"/>
      <c r="M130" s="184"/>
      <c r="N130" s="184"/>
      <c r="O130" s="184"/>
      <c r="P130" s="184"/>
      <c r="Q130" s="184"/>
      <c r="S130" s="182" t="s">
        <v>62</v>
      </c>
      <c r="T130" s="184"/>
      <c r="U130" s="184"/>
      <c r="V130" s="184"/>
      <c r="W130" s="184"/>
      <c r="X130" s="184"/>
      <c r="Y130" s="184"/>
      <c r="AA130" s="119" t="s">
        <v>62</v>
      </c>
      <c r="AB130" s="184"/>
      <c r="AC130" s="184"/>
      <c r="AD130" s="184"/>
      <c r="AE130" s="184"/>
      <c r="AF130" s="184"/>
      <c r="AG130" s="184"/>
      <c r="AH130" s="184"/>
      <c r="AI130" s="184"/>
      <c r="AJ130" s="184"/>
    </row>
    <row r="131" spans="2:36" x14ac:dyDescent="0.6">
      <c r="B131" s="182" t="s">
        <v>62</v>
      </c>
      <c r="C131" s="184"/>
      <c r="D131" s="184"/>
      <c r="E131" s="184"/>
      <c r="F131" s="184"/>
      <c r="G131" s="184"/>
      <c r="H131" s="184"/>
      <c r="I131" s="184"/>
      <c r="K131" s="110" t="s">
        <v>266</v>
      </c>
      <c r="L131" s="209">
        <v>9.7379999999999995</v>
      </c>
      <c r="M131" s="184"/>
      <c r="N131" s="209">
        <v>8.1769999999999996</v>
      </c>
      <c r="O131" s="209">
        <v>5.8460000000000001</v>
      </c>
      <c r="P131" s="209">
        <v>5.8209999999999997</v>
      </c>
      <c r="Q131" s="209">
        <v>6.7539999999999996</v>
      </c>
      <c r="S131" s="110" t="s">
        <v>266</v>
      </c>
      <c r="T131" s="209">
        <f>C132-L131</f>
        <v>-1.4719999999999995</v>
      </c>
      <c r="U131" s="184"/>
      <c r="V131" s="209">
        <f>E132-N131</f>
        <v>-0.46499999999999986</v>
      </c>
      <c r="W131" s="209">
        <f>F132-O131</f>
        <v>1.4059999999999997</v>
      </c>
      <c r="X131" s="209">
        <f>G132-P131</f>
        <v>1.3450000000000006</v>
      </c>
      <c r="Y131" s="209">
        <f>H132-Q131</f>
        <v>0.51100000000000012</v>
      </c>
      <c r="AA131" s="110" t="s">
        <v>266</v>
      </c>
      <c r="AB131" s="9">
        <f>T131/L131</f>
        <v>-0.15116040254672414</v>
      </c>
      <c r="AC131" s="184"/>
      <c r="AD131" s="9">
        <f>V131/N131</f>
        <v>-5.686682157270391E-2</v>
      </c>
      <c r="AE131" s="9">
        <f>W131/O131</f>
        <v>0.240506329113924</v>
      </c>
      <c r="AF131" s="9">
        <f>X131/P131</f>
        <v>0.23105995533413515</v>
      </c>
      <c r="AG131" s="9">
        <f>Y131/Q131</f>
        <v>7.5658868818477956E-2</v>
      </c>
      <c r="AH131" s="9"/>
      <c r="AI131" s="9"/>
      <c r="AJ131" s="9"/>
    </row>
    <row r="132" spans="2:36" x14ac:dyDescent="0.6">
      <c r="B132" s="79" t="s">
        <v>266</v>
      </c>
      <c r="C132" s="209">
        <f>ROUND(C68*$G$110,3)</f>
        <v>8.266</v>
      </c>
      <c r="D132" s="184"/>
      <c r="E132" s="209">
        <f>ROUND(E68*$G$110,3)</f>
        <v>7.7119999999999997</v>
      </c>
      <c r="F132" s="209">
        <f>ROUND(F68*$G$110,3)</f>
        <v>7.2519999999999998</v>
      </c>
      <c r="G132" s="209">
        <f>ROUND(G68*$G$110,3)</f>
        <v>7.1660000000000004</v>
      </c>
      <c r="H132" s="209">
        <f>ROUND(H68*$G$110,3)</f>
        <v>7.2649999999999997</v>
      </c>
      <c r="I132" s="209"/>
      <c r="K132" s="110" t="s">
        <v>267</v>
      </c>
      <c r="L132" s="184"/>
      <c r="M132" s="209">
        <v>12.37</v>
      </c>
      <c r="N132" s="184"/>
      <c r="O132" s="184"/>
      <c r="P132" s="184"/>
      <c r="Q132" s="184"/>
      <c r="S132" s="110" t="s">
        <v>267</v>
      </c>
      <c r="T132" s="184"/>
      <c r="U132" s="209">
        <f>D133-M132</f>
        <v>-2.3140000000000001</v>
      </c>
      <c r="V132" s="184"/>
      <c r="W132" s="184"/>
      <c r="X132" s="184"/>
      <c r="Y132" s="184"/>
      <c r="AA132" s="110" t="s">
        <v>267</v>
      </c>
      <c r="AB132" s="184"/>
      <c r="AC132" s="9">
        <f>U132/M132</f>
        <v>-0.18706548100242523</v>
      </c>
      <c r="AD132" s="184"/>
      <c r="AE132" s="184"/>
      <c r="AF132" s="184"/>
      <c r="AG132" s="184"/>
      <c r="AH132" s="184"/>
      <c r="AI132" s="184"/>
      <c r="AJ132" s="184"/>
    </row>
    <row r="133" spans="2:36" x14ac:dyDescent="0.6">
      <c r="B133" s="79" t="s">
        <v>267</v>
      </c>
      <c r="C133" s="184"/>
      <c r="D133" s="209">
        <f>ROUND(D69*$G$110,3)</f>
        <v>10.055999999999999</v>
      </c>
      <c r="E133" s="184"/>
      <c r="F133" s="184"/>
      <c r="G133" s="184"/>
      <c r="H133" s="184"/>
      <c r="I133" s="209">
        <f>ROUND(I69*$G$110,3)</f>
        <v>12.276999999999999</v>
      </c>
      <c r="J133" s="113"/>
      <c r="K133" s="110" t="s">
        <v>268</v>
      </c>
      <c r="L133" s="184"/>
      <c r="M133" s="209">
        <v>5.6959999999999997</v>
      </c>
      <c r="N133" s="184"/>
      <c r="O133" s="184"/>
      <c r="P133" s="184"/>
      <c r="Q133" s="184"/>
      <c r="S133" s="110" t="s">
        <v>268</v>
      </c>
      <c r="T133" s="184"/>
      <c r="U133" s="209">
        <f>D134-M133</f>
        <v>1.3260000000000005</v>
      </c>
      <c r="V133" s="184"/>
      <c r="W133" s="184"/>
      <c r="X133" s="184"/>
      <c r="Y133" s="184"/>
      <c r="AA133" s="110" t="s">
        <v>268</v>
      </c>
      <c r="AB133" s="184"/>
      <c r="AC133" s="9">
        <f>U133/M133</f>
        <v>0.23279494382022481</v>
      </c>
      <c r="AD133" s="184"/>
      <c r="AE133" s="184"/>
      <c r="AF133" s="184"/>
      <c r="AG133" s="184"/>
      <c r="AH133" s="184"/>
      <c r="AI133" s="184"/>
      <c r="AJ133" s="184"/>
    </row>
    <row r="134" spans="2:36" x14ac:dyDescent="0.6">
      <c r="B134" s="79" t="s">
        <v>268</v>
      </c>
      <c r="C134" s="184"/>
      <c r="D134" s="209">
        <f>ROUND(D70*$G$110,3)</f>
        <v>7.0220000000000002</v>
      </c>
      <c r="E134" s="184"/>
      <c r="F134" s="184"/>
      <c r="G134" s="184"/>
      <c r="H134" s="184"/>
      <c r="I134" s="209">
        <f>ROUND(I70*$G$110,3)</f>
        <v>6.98</v>
      </c>
      <c r="J134" s="113"/>
      <c r="K134" s="50"/>
      <c r="L134" s="184"/>
      <c r="M134" s="184"/>
      <c r="N134" s="184"/>
      <c r="O134" s="184"/>
      <c r="P134" s="184"/>
      <c r="Q134" s="184"/>
      <c r="S134" s="50"/>
      <c r="T134" s="184"/>
      <c r="U134" s="184"/>
      <c r="V134" s="184"/>
      <c r="W134" s="184"/>
      <c r="X134" s="184"/>
      <c r="Y134" s="184"/>
      <c r="AA134" s="50"/>
      <c r="AB134" s="184"/>
      <c r="AC134" s="184"/>
      <c r="AD134" s="184"/>
      <c r="AE134" s="184"/>
      <c r="AF134" s="184"/>
      <c r="AG134" s="184"/>
      <c r="AH134" s="184"/>
      <c r="AI134" s="184"/>
      <c r="AJ134" s="184"/>
    </row>
    <row r="135" spans="2:36" x14ac:dyDescent="0.6">
      <c r="C135" s="184"/>
      <c r="D135" s="184"/>
      <c r="E135" s="184"/>
      <c r="F135" s="184"/>
      <c r="G135" s="184"/>
      <c r="H135" s="184"/>
      <c r="I135" s="184"/>
      <c r="K135" s="50" t="s">
        <v>280</v>
      </c>
      <c r="L135" s="184"/>
      <c r="M135" s="184"/>
      <c r="N135" s="184"/>
      <c r="O135" s="184"/>
      <c r="P135" s="184"/>
      <c r="Q135" s="209">
        <v>5.4</v>
      </c>
      <c r="S135" s="50" t="s">
        <v>280</v>
      </c>
      <c r="T135" s="184"/>
      <c r="U135" s="184"/>
      <c r="V135" s="184"/>
      <c r="W135" s="184"/>
      <c r="X135" s="184"/>
      <c r="Y135" s="209">
        <f>H136-Q135</f>
        <v>-3.9920000000000004</v>
      </c>
      <c r="AA135" s="50" t="s">
        <v>280</v>
      </c>
      <c r="AB135" s="184"/>
      <c r="AC135" s="184"/>
      <c r="AD135" s="184"/>
      <c r="AE135" s="184"/>
      <c r="AF135" s="184"/>
      <c r="AG135" s="9">
        <f>Y135/Q135</f>
        <v>-0.73925925925925928</v>
      </c>
      <c r="AH135" s="9"/>
      <c r="AI135" s="9"/>
      <c r="AJ135" s="9"/>
    </row>
    <row r="136" spans="2:36" x14ac:dyDescent="0.6">
      <c r="B136" s="77" t="s">
        <v>269</v>
      </c>
      <c r="C136" s="184"/>
      <c r="D136" s="184"/>
      <c r="E136" s="184"/>
      <c r="F136" s="184"/>
      <c r="G136" s="184"/>
      <c r="H136" s="209">
        <f>ROUND(H72*$G$110,3)</f>
        <v>1.4079999999999999</v>
      </c>
      <c r="I136" s="209"/>
      <c r="J136" s="101"/>
    </row>
    <row r="137" spans="2:36" x14ac:dyDescent="0.6">
      <c r="B137" s="77" t="s">
        <v>270</v>
      </c>
      <c r="C137" s="184"/>
      <c r="D137" s="184"/>
      <c r="E137" s="184"/>
      <c r="F137" s="184"/>
      <c r="G137" s="184"/>
      <c r="H137" s="209">
        <f>ROUND(H73*$G$110,3)</f>
        <v>1.4079999999999999</v>
      </c>
      <c r="I137" s="209"/>
      <c r="J137" s="101"/>
    </row>
    <row r="138" spans="2:36" x14ac:dyDescent="0.6">
      <c r="B138" s="77"/>
      <c r="I138" s="185"/>
      <c r="J138" s="101"/>
    </row>
    <row r="139" spans="2:36" x14ac:dyDescent="0.6">
      <c r="B139" s="97" t="s">
        <v>376</v>
      </c>
      <c r="D139" s="52" t="s">
        <v>272</v>
      </c>
      <c r="E139" s="183">
        <v>6.6250000000000003E-2</v>
      </c>
      <c r="J139" s="101"/>
    </row>
    <row r="140" spans="2:36" x14ac:dyDescent="0.6">
      <c r="J140" s="101"/>
    </row>
    <row r="141" spans="2:36" x14ac:dyDescent="0.6">
      <c r="C141" s="75" t="s">
        <v>7</v>
      </c>
      <c r="D141" s="75" t="s">
        <v>8</v>
      </c>
      <c r="E141" s="75" t="s">
        <v>9</v>
      </c>
      <c r="F141" s="75" t="s">
        <v>10</v>
      </c>
      <c r="G141" s="75" t="s">
        <v>11</v>
      </c>
      <c r="H141" s="75" t="s">
        <v>12</v>
      </c>
      <c r="I141" s="75" t="str">
        <f>'BGS Cost &amp; Bid Factors'!I$24</f>
        <v>SC1 TOD</v>
      </c>
    </row>
    <row r="142" spans="2:36" x14ac:dyDescent="0.6">
      <c r="B142" s="182" t="s">
        <v>69</v>
      </c>
      <c r="I142" s="101"/>
    </row>
    <row r="143" spans="2:36" x14ac:dyDescent="0.6">
      <c r="B143" s="79" t="s">
        <v>266</v>
      </c>
      <c r="C143" s="79"/>
      <c r="E143" s="185">
        <f>ROUND(E121*(1+$E$139),3)</f>
        <v>8.3849999999999998</v>
      </c>
      <c r="F143" s="185">
        <f>ROUND(F121*(1+$E$139),3)</f>
        <v>7.7039999999999997</v>
      </c>
      <c r="G143" s="185">
        <f>ROUND(G121*(1+$E$139),3)</f>
        <v>7.6870000000000003</v>
      </c>
      <c r="H143" s="185">
        <f>ROUND(H121*(1+$E$139),3)</f>
        <v>7.8579999999999997</v>
      </c>
      <c r="I143" s="101"/>
    </row>
    <row r="144" spans="2:36" x14ac:dyDescent="0.6">
      <c r="B144" s="79" t="s">
        <v>267</v>
      </c>
      <c r="D144" s="185">
        <f>ROUND(D122*(1+$E$139),3)</f>
        <v>11.15</v>
      </c>
      <c r="I144" s="185">
        <f>ROUND(I122*(1+$E$139),3)</f>
        <v>12.37</v>
      </c>
    </row>
    <row r="145" spans="2:10" x14ac:dyDescent="0.6">
      <c r="B145" s="79" t="s">
        <v>268</v>
      </c>
      <c r="D145" s="185">
        <f>ROUND(D123*(1+$E$139),3)</f>
        <v>6.9359999999999999</v>
      </c>
      <c r="I145" s="185">
        <f>ROUND(I123*(1+$E$139),3)</f>
        <v>7.0060000000000002</v>
      </c>
    </row>
    <row r="146" spans="2:10" x14ac:dyDescent="0.6">
      <c r="B146" s="77" t="s">
        <v>41</v>
      </c>
      <c r="C146" s="185">
        <f>ROUND(C124*(1+$E$139),3)</f>
        <v>4.5590000000000002</v>
      </c>
      <c r="D146" s="113"/>
      <c r="I146" s="101"/>
    </row>
    <row r="147" spans="2:10" x14ac:dyDescent="0.6">
      <c r="B147" s="79" t="s">
        <v>42</v>
      </c>
      <c r="C147" s="185">
        <f>ROUND(C125*(1+$E$139),3)</f>
        <v>11.747</v>
      </c>
      <c r="D147" s="113"/>
      <c r="I147" s="101"/>
    </row>
    <row r="148" spans="2:10" x14ac:dyDescent="0.6">
      <c r="B148" s="113"/>
      <c r="C148" s="113"/>
      <c r="D148" s="113"/>
      <c r="I148" s="101"/>
    </row>
    <row r="149" spans="2:10" x14ac:dyDescent="0.6">
      <c r="I149" s="101"/>
    </row>
    <row r="150" spans="2:10" x14ac:dyDescent="0.6">
      <c r="B150" s="77" t="s">
        <v>269</v>
      </c>
      <c r="H150" s="186">
        <f>ROUND(H128*(1+$E$139),2)</f>
        <v>1.84</v>
      </c>
      <c r="I150" s="101"/>
    </row>
    <row r="151" spans="2:10" x14ac:dyDescent="0.6">
      <c r="B151" s="77" t="s">
        <v>357</v>
      </c>
      <c r="H151" s="186">
        <f>ROUND(H129*(1+$E$139),2)</f>
        <v>1.84</v>
      </c>
      <c r="I151" s="101"/>
      <c r="J151" s="170"/>
    </row>
    <row r="152" spans="2:10" x14ac:dyDescent="0.6">
      <c r="I152" s="101"/>
    </row>
    <row r="153" spans="2:10" x14ac:dyDescent="0.6">
      <c r="B153" s="182" t="s">
        <v>62</v>
      </c>
      <c r="I153" s="101"/>
    </row>
    <row r="154" spans="2:10" x14ac:dyDescent="0.6">
      <c r="B154" s="79" t="s">
        <v>266</v>
      </c>
      <c r="C154" s="185">
        <f>ROUND(C132*(1+$E$139),3)</f>
        <v>8.8140000000000001</v>
      </c>
      <c r="E154" s="185">
        <f>ROUND(E132*(1+$E$139),3)</f>
        <v>8.2230000000000008</v>
      </c>
      <c r="F154" s="185">
        <f>ROUND(F132*(1+$E$139),3)</f>
        <v>7.7320000000000002</v>
      </c>
      <c r="G154" s="185">
        <f>ROUND(G132*(1+$E$139),3)</f>
        <v>7.641</v>
      </c>
      <c r="H154" s="185">
        <f>ROUND(H132*(1+$E$139),3)</f>
        <v>7.7460000000000004</v>
      </c>
      <c r="I154" s="101"/>
    </row>
    <row r="155" spans="2:10" x14ac:dyDescent="0.6">
      <c r="B155" s="79" t="s">
        <v>267</v>
      </c>
      <c r="D155" s="185">
        <f>ROUND(D133*(1+$E$139),3)</f>
        <v>10.722</v>
      </c>
      <c r="I155" s="185">
        <f>ROUND(I133*(1+$E$139),3)</f>
        <v>13.09</v>
      </c>
    </row>
    <row r="156" spans="2:10" x14ac:dyDescent="0.6">
      <c r="B156" s="79" t="s">
        <v>268</v>
      </c>
      <c r="D156" s="185">
        <f>ROUND(D134*(1+$E$139),3)</f>
        <v>7.4870000000000001</v>
      </c>
      <c r="I156" s="185">
        <f>ROUND(I134*(1+$E$139),3)</f>
        <v>7.4420000000000002</v>
      </c>
    </row>
    <row r="157" spans="2:10" x14ac:dyDescent="0.6">
      <c r="I157" s="101"/>
    </row>
    <row r="158" spans="2:10" x14ac:dyDescent="0.6">
      <c r="B158" s="77" t="s">
        <v>269</v>
      </c>
      <c r="H158" s="186">
        <f>ROUND(H136*(1+$E$139),2)</f>
        <v>1.5</v>
      </c>
      <c r="I158" s="101"/>
    </row>
    <row r="159" spans="2:10" x14ac:dyDescent="0.6">
      <c r="B159" s="77" t="s">
        <v>270</v>
      </c>
      <c r="H159" s="186">
        <f>ROUND(H137*(1+$E$139),2)</f>
        <v>1.5</v>
      </c>
      <c r="I159" s="101"/>
    </row>
    <row r="160" spans="2:10" x14ac:dyDescent="0.6">
      <c r="B160" s="77"/>
      <c r="H160" s="185"/>
      <c r="I160" s="101"/>
    </row>
    <row r="161" spans="1:12" x14ac:dyDescent="0.6">
      <c r="B161" s="77"/>
      <c r="H161" s="101"/>
      <c r="I161" s="101"/>
    </row>
    <row r="162" spans="1:12" x14ac:dyDescent="0.6">
      <c r="A162" s="159" t="s">
        <v>377</v>
      </c>
      <c r="B162" s="159" t="s">
        <v>378</v>
      </c>
      <c r="H162" s="101"/>
      <c r="I162" s="101"/>
    </row>
    <row r="163" spans="1:12" x14ac:dyDescent="0.6">
      <c r="B163" s="159"/>
      <c r="H163" s="101"/>
      <c r="I163" s="101"/>
    </row>
    <row r="164" spans="1:12" x14ac:dyDescent="0.6">
      <c r="B164" s="159"/>
      <c r="H164" s="101"/>
      <c r="I164" s="101"/>
    </row>
    <row r="165" spans="1:12" x14ac:dyDescent="0.6">
      <c r="B165" s="116" t="s">
        <v>288</v>
      </c>
      <c r="H165" s="101"/>
      <c r="I165" s="101"/>
    </row>
    <row r="166" spans="1:12" ht="13.75" thickBot="1" x14ac:dyDescent="0.75">
      <c r="B166" s="116"/>
      <c r="H166" s="101"/>
      <c r="I166" s="101"/>
    </row>
    <row r="167" spans="1:12" x14ac:dyDescent="0.6">
      <c r="C167" s="75" t="str">
        <f>'BGS Cost &amp; Bid Factors'!C$6</f>
        <v>SC1</v>
      </c>
      <c r="D167" s="75" t="str">
        <f>'BGS Cost &amp; Bid Factors'!D$6</f>
        <v>SC3</v>
      </c>
      <c r="E167" s="75" t="str">
        <f>'BGS Cost &amp; Bid Factors'!E$6</f>
        <v>SC2 ND</v>
      </c>
      <c r="F167" s="75" t="str">
        <f>'BGS Cost &amp; Bid Factors'!F$6</f>
        <v>SC4</v>
      </c>
      <c r="G167" s="75" t="str">
        <f>'BGS Cost &amp; Bid Factors'!G$6</f>
        <v>SC6</v>
      </c>
      <c r="H167" s="75" t="str">
        <f>'BGS Cost &amp; Bid Factors'!H$6</f>
        <v>SC2 Dem</v>
      </c>
      <c r="I167" s="75"/>
      <c r="J167" s="101"/>
      <c r="K167" s="137" t="s">
        <v>154</v>
      </c>
      <c r="L167" s="138"/>
    </row>
    <row r="168" spans="1:12" x14ac:dyDescent="0.6">
      <c r="B168" s="116"/>
      <c r="J168" s="101"/>
      <c r="K168" s="139"/>
      <c r="L168" s="140" t="s">
        <v>157</v>
      </c>
    </row>
    <row r="169" spans="1:12" x14ac:dyDescent="0.6">
      <c r="B169" s="95" t="s">
        <v>69</v>
      </c>
      <c r="C169" s="14">
        <f>ROUND((C121*'BGS Cost &amp; Bid Factors'!L$48)/100,0)</f>
        <v>24727</v>
      </c>
      <c r="D169" s="13">
        <f>ROUND((D122*'BGS Cost &amp; Bid Factors'!M$49+D123*'BGS Cost &amp; Bid Factors'!M$50)/100,0)</f>
        <v>11</v>
      </c>
      <c r="E169" s="14">
        <f>ROUND((E121*'BGS Cost &amp; Bid Factors'!N$48)/100,0)</f>
        <v>340</v>
      </c>
      <c r="F169" s="14">
        <f>ROUND((F121*'BGS Cost &amp; Bid Factors'!O$48)/100,0)</f>
        <v>127</v>
      </c>
      <c r="G169" s="14">
        <f>ROUND((G121*'BGS Cost &amp; Bid Factors'!P$48)/100,0)</f>
        <v>103</v>
      </c>
      <c r="H169" s="13">
        <f>ROUND(H121*'BGS Cost &amp; Bid Factors'!Q$48/100+(H128*($L$169/4*'BGS Cost &amp; Bid Factors'!H$144)+H129*($L$169/4*'BGS Cost &amp; Bid Factors'!H$144))/1000,0)</f>
        <v>10194</v>
      </c>
      <c r="I169" s="13"/>
      <c r="J169" s="101"/>
      <c r="K169" s="139" t="s">
        <v>69</v>
      </c>
      <c r="L169" s="141">
        <v>354685.57153681235</v>
      </c>
    </row>
    <row r="170" spans="1:12" ht="13.75" thickBot="1" x14ac:dyDescent="0.75">
      <c r="B170" s="95" t="s">
        <v>62</v>
      </c>
      <c r="C170" s="42">
        <f>ROUND(C132*'BGS Cost &amp; Bid Factors'!L$44/100,0)</f>
        <v>32588</v>
      </c>
      <c r="D170" s="43">
        <f>ROUND((D133*'BGS Cost &amp; Bid Factors'!M$45+D134*'BGS Cost &amp; Bid Factors'!M$46)/100,0)</f>
        <v>17</v>
      </c>
      <c r="E170" s="42">
        <f>ROUND(E132*'BGS Cost &amp; Bid Factors'!N$44/100,0)</f>
        <v>871</v>
      </c>
      <c r="F170" s="42">
        <f>ROUND(F132*'BGS Cost &amp; Bid Factors'!O$44/100,0)</f>
        <v>331</v>
      </c>
      <c r="G170" s="42">
        <f>ROUND(G132*'BGS Cost &amp; Bid Factors'!P$44/100,0)</f>
        <v>255</v>
      </c>
      <c r="H170" s="43">
        <f>ROUND(H132*'BGS Cost &amp; Bid Factors'!Q$44/100+(H136*($L$170/8*'BGS Cost &amp; Bid Factors'!H$145)+H137*($L$170/8*'BGS Cost &amp; Bid Factors'!H$145))/1000,0)</f>
        <v>17493</v>
      </c>
      <c r="I170" s="43"/>
      <c r="J170" s="101"/>
      <c r="K170" s="142" t="s">
        <v>62</v>
      </c>
      <c r="L170" s="143">
        <v>615972.07066094549</v>
      </c>
    </row>
    <row r="171" spans="1:12" x14ac:dyDescent="0.6">
      <c r="B171" s="95" t="s">
        <v>36</v>
      </c>
      <c r="C171" s="100">
        <f t="shared" ref="C171:H171" si="1">+C170+C169</f>
        <v>57315</v>
      </c>
      <c r="D171" s="100">
        <f t="shared" si="1"/>
        <v>28</v>
      </c>
      <c r="E171" s="100">
        <f t="shared" si="1"/>
        <v>1211</v>
      </c>
      <c r="F171" s="100">
        <f t="shared" si="1"/>
        <v>458</v>
      </c>
      <c r="G171" s="100">
        <f t="shared" si="1"/>
        <v>358</v>
      </c>
      <c r="H171" s="100">
        <f t="shared" si="1"/>
        <v>27687</v>
      </c>
      <c r="I171" s="101"/>
    </row>
    <row r="172" spans="1:12" x14ac:dyDescent="0.6">
      <c r="B172" s="95"/>
      <c r="C172" s="100"/>
      <c r="D172" s="100"/>
      <c r="E172" s="100"/>
      <c r="F172" s="100"/>
      <c r="G172" s="100"/>
      <c r="H172" s="100"/>
      <c r="I172" s="101"/>
    </row>
    <row r="173" spans="1:12" x14ac:dyDescent="0.6">
      <c r="B173" s="95" t="s">
        <v>36</v>
      </c>
      <c r="C173" s="100"/>
      <c r="D173" s="100"/>
      <c r="E173" s="100"/>
      <c r="F173" s="100"/>
      <c r="G173" s="100"/>
      <c r="H173" s="100"/>
      <c r="I173" s="101"/>
    </row>
    <row r="174" spans="1:12" x14ac:dyDescent="0.6">
      <c r="B174" s="95" t="s">
        <v>69</v>
      </c>
      <c r="C174" s="100">
        <f>SUM(C169:H169)</f>
        <v>35502</v>
      </c>
      <c r="D174" s="100"/>
      <c r="E174" s="100"/>
      <c r="F174" s="100"/>
      <c r="G174" s="100"/>
      <c r="H174" s="100"/>
      <c r="I174" s="101"/>
    </row>
    <row r="175" spans="1:12" x14ac:dyDescent="0.6">
      <c r="B175" s="95" t="s">
        <v>62</v>
      </c>
      <c r="C175" s="187">
        <f>SUM(C170:H170)</f>
        <v>51555</v>
      </c>
      <c r="D175" s="24"/>
      <c r="I175" s="101"/>
    </row>
    <row r="176" spans="1:12" x14ac:dyDescent="0.6">
      <c r="B176" s="95" t="s">
        <v>36</v>
      </c>
      <c r="C176" s="100">
        <f>+C175+C174</f>
        <v>87057</v>
      </c>
      <c r="D176" s="24"/>
      <c r="H176" s="13"/>
      <c r="I176" s="101"/>
    </row>
    <row r="177" spans="2:10" x14ac:dyDescent="0.6">
      <c r="B177" s="95"/>
      <c r="C177" s="100"/>
      <c r="E177" s="24"/>
      <c r="I177" s="43"/>
      <c r="J177" s="101"/>
    </row>
    <row r="178" spans="2:10" x14ac:dyDescent="0.6">
      <c r="B178" s="182" t="s">
        <v>379</v>
      </c>
      <c r="C178" s="67"/>
      <c r="D178" s="67"/>
      <c r="E178" s="67"/>
      <c r="F178" s="67"/>
      <c r="G178" s="67"/>
      <c r="H178" s="67"/>
      <c r="I178" s="100"/>
      <c r="J178" s="101"/>
    </row>
    <row r="179" spans="2:10" x14ac:dyDescent="0.6">
      <c r="C179" s="67"/>
      <c r="D179" s="67"/>
      <c r="E179" s="67"/>
      <c r="F179" s="67"/>
    </row>
    <row r="180" spans="2:10" x14ac:dyDescent="0.6">
      <c r="B180" s="52" t="s">
        <v>361</v>
      </c>
      <c r="C180" s="24"/>
      <c r="D180" s="24"/>
      <c r="E180" s="24"/>
      <c r="F180" s="67"/>
    </row>
    <row r="181" spans="2:10" ht="15.25" x14ac:dyDescent="1.05">
      <c r="C181" s="45" t="s">
        <v>36</v>
      </c>
      <c r="D181" s="45" t="s">
        <v>341</v>
      </c>
      <c r="E181" s="45" t="s">
        <v>362</v>
      </c>
      <c r="F181" s="67"/>
    </row>
    <row r="182" spans="2:10" x14ac:dyDescent="0.6">
      <c r="B182" s="95" t="s">
        <v>69</v>
      </c>
      <c r="C182" s="100">
        <f>'Weighted Avg Price Calc'!G$29/1000</f>
        <v>31030.111000000001</v>
      </c>
      <c r="D182" s="156">
        <v>0</v>
      </c>
      <c r="E182" s="100">
        <f>C182-D182</f>
        <v>31030.111000000001</v>
      </c>
      <c r="F182" s="67"/>
    </row>
    <row r="183" spans="2:10" ht="15.25" x14ac:dyDescent="1.05">
      <c r="B183" s="95" t="s">
        <v>62</v>
      </c>
      <c r="C183" s="208">
        <f>'Weighted Avg Price Calc'!G$30/1000</f>
        <v>45115.148999999998</v>
      </c>
      <c r="D183" s="208">
        <v>0</v>
      </c>
      <c r="E183" s="208">
        <f>C183-D183</f>
        <v>45115.148999999998</v>
      </c>
      <c r="F183" s="67"/>
    </row>
    <row r="184" spans="2:10" x14ac:dyDescent="0.6">
      <c r="B184" s="95" t="s">
        <v>36</v>
      </c>
      <c r="C184" s="100">
        <f>+C183+C182</f>
        <v>76145.259999999995</v>
      </c>
      <c r="D184" s="100">
        <f>D182+D183</f>
        <v>0</v>
      </c>
      <c r="E184" s="100">
        <f>E182+E183</f>
        <v>76145.259999999995</v>
      </c>
      <c r="F184" s="67"/>
    </row>
    <row r="185" spans="2:10" x14ac:dyDescent="0.6">
      <c r="C185" s="24"/>
      <c r="D185" s="24"/>
      <c r="E185" s="24"/>
      <c r="F185" s="67"/>
    </row>
    <row r="186" spans="2:10" x14ac:dyDescent="0.6">
      <c r="B186" s="52" t="s">
        <v>363</v>
      </c>
      <c r="C186" s="24"/>
      <c r="D186" s="24"/>
      <c r="E186" s="24"/>
      <c r="F186" s="67"/>
    </row>
    <row r="187" spans="2:10" ht="15.25" x14ac:dyDescent="1.05">
      <c r="C187" s="45" t="s">
        <v>36</v>
      </c>
      <c r="D187" s="45" t="s">
        <v>341</v>
      </c>
      <c r="E187" s="45" t="s">
        <v>362</v>
      </c>
      <c r="F187" s="67"/>
    </row>
    <row r="188" spans="2:10" x14ac:dyDescent="0.6">
      <c r="B188" s="95" t="s">
        <v>69</v>
      </c>
      <c r="C188" s="100">
        <f>ROUND($E$251*1000*'Weighted Avg Price Calc'!E42/100/1000,0)</f>
        <v>4470</v>
      </c>
      <c r="D188" s="100">
        <v>0</v>
      </c>
      <c r="E188" s="100">
        <f>C188-D188</f>
        <v>4470</v>
      </c>
      <c r="F188" s="67"/>
    </row>
    <row r="189" spans="2:10" ht="15.25" x14ac:dyDescent="1.05">
      <c r="B189" s="95" t="s">
        <v>62</v>
      </c>
      <c r="C189" s="208">
        <f>ROUND($E$252*1000*'Weighted Avg Price Calc'!E42/100/1000,0)</f>
        <v>6439</v>
      </c>
      <c r="D189" s="208">
        <v>0</v>
      </c>
      <c r="E189" s="208">
        <f>C189-D189</f>
        <v>6439</v>
      </c>
      <c r="F189" s="67"/>
    </row>
    <row r="190" spans="2:10" x14ac:dyDescent="0.6">
      <c r="B190" s="95" t="s">
        <v>36</v>
      </c>
      <c r="C190" s="100">
        <f>+C189+C188</f>
        <v>10909</v>
      </c>
      <c r="D190" s="100">
        <f>D188+D189</f>
        <v>0</v>
      </c>
      <c r="E190" s="100">
        <f>E188+E189</f>
        <v>10909</v>
      </c>
      <c r="F190" s="67"/>
    </row>
    <row r="191" spans="2:10" x14ac:dyDescent="0.6">
      <c r="C191" s="24"/>
      <c r="D191" s="24"/>
      <c r="E191" s="24"/>
      <c r="F191" s="67"/>
    </row>
    <row r="192" spans="2:10" x14ac:dyDescent="0.6">
      <c r="B192" s="52" t="s">
        <v>364</v>
      </c>
      <c r="C192" s="67"/>
      <c r="D192" s="67"/>
      <c r="E192" s="67"/>
      <c r="F192" s="67"/>
    </row>
    <row r="193" spans="1:10" ht="15.25" x14ac:dyDescent="1.05">
      <c r="C193" s="45" t="s">
        <v>36</v>
      </c>
      <c r="D193" s="45" t="s">
        <v>341</v>
      </c>
      <c r="E193" s="45" t="s">
        <v>362</v>
      </c>
      <c r="F193" s="24"/>
    </row>
    <row r="194" spans="1:10" x14ac:dyDescent="0.6">
      <c r="B194" s="95" t="s">
        <v>69</v>
      </c>
      <c r="C194" s="100">
        <f>C182+C188</f>
        <v>35500.111000000004</v>
      </c>
      <c r="D194" s="100">
        <f>D182+D188</f>
        <v>0</v>
      </c>
      <c r="E194" s="100">
        <f>C194-D194</f>
        <v>35500.111000000004</v>
      </c>
    </row>
    <row r="195" spans="1:10" ht="15.25" x14ac:dyDescent="1.05">
      <c r="B195" s="95" t="s">
        <v>62</v>
      </c>
      <c r="C195" s="208">
        <f>C183+C189</f>
        <v>51554.148999999998</v>
      </c>
      <c r="D195" s="208">
        <f>D183+D189</f>
        <v>0</v>
      </c>
      <c r="E195" s="208">
        <f>C195-D195</f>
        <v>51554.148999999998</v>
      </c>
      <c r="J195" s="101"/>
    </row>
    <row r="196" spans="1:10" x14ac:dyDescent="0.6">
      <c r="B196" s="95" t="s">
        <v>36</v>
      </c>
      <c r="C196" s="100">
        <f>+C195+C194</f>
        <v>87054.260000000009</v>
      </c>
      <c r="D196" s="100">
        <f>D194+D195</f>
        <v>0</v>
      </c>
      <c r="E196" s="100">
        <f>E194+E195</f>
        <v>87054.260000000009</v>
      </c>
      <c r="J196" s="101"/>
    </row>
    <row r="197" spans="1:10" x14ac:dyDescent="0.6">
      <c r="C197" s="24"/>
      <c r="D197" s="44"/>
      <c r="E197" s="24"/>
      <c r="F197" s="180"/>
      <c r="J197" s="101"/>
    </row>
    <row r="198" spans="1:10" x14ac:dyDescent="0.6">
      <c r="B198" s="52" t="s">
        <v>292</v>
      </c>
      <c r="G198" s="77"/>
      <c r="J198" s="101"/>
    </row>
    <row r="199" spans="1:10" x14ac:dyDescent="0.6">
      <c r="C199" s="77" t="s">
        <v>336</v>
      </c>
      <c r="D199" s="77" t="s">
        <v>336</v>
      </c>
      <c r="E199" s="77"/>
      <c r="G199" s="77"/>
      <c r="J199" s="101"/>
    </row>
    <row r="200" spans="1:10" x14ac:dyDescent="0.6">
      <c r="B200" s="77"/>
      <c r="C200" s="165" t="s">
        <v>367</v>
      </c>
      <c r="D200" s="165" t="s">
        <v>368</v>
      </c>
      <c r="E200" s="165" t="s">
        <v>369</v>
      </c>
      <c r="G200" s="165"/>
      <c r="I200" s="101"/>
      <c r="J200" s="101"/>
    </row>
    <row r="201" spans="1:10" x14ac:dyDescent="0.6">
      <c r="B201" s="95" t="s">
        <v>69</v>
      </c>
      <c r="C201" s="100">
        <f>C174</f>
        <v>35502</v>
      </c>
      <c r="D201" s="100">
        <f>E194</f>
        <v>35500.111000000004</v>
      </c>
      <c r="E201" s="100">
        <f>D201-C201</f>
        <v>-1.8889999999955762</v>
      </c>
      <c r="I201" s="101"/>
      <c r="J201" s="101"/>
    </row>
    <row r="202" spans="1:10" x14ac:dyDescent="0.6">
      <c r="B202" s="95" t="s">
        <v>62</v>
      </c>
      <c r="C202" s="187">
        <f>C175</f>
        <v>51555</v>
      </c>
      <c r="D202" s="187">
        <f>E195</f>
        <v>51554.148999999998</v>
      </c>
      <c r="E202" s="187">
        <f>D202-C202</f>
        <v>-0.85100000000238651</v>
      </c>
      <c r="I202" s="101"/>
      <c r="J202" s="101"/>
    </row>
    <row r="203" spans="1:10" x14ac:dyDescent="0.6">
      <c r="B203" s="95" t="s">
        <v>36</v>
      </c>
      <c r="C203" s="100">
        <f>+C202+C201</f>
        <v>87057</v>
      </c>
      <c r="D203" s="100">
        <f>+D202+D201</f>
        <v>87054.260000000009</v>
      </c>
      <c r="E203" s="100">
        <f>+E202+E201</f>
        <v>-2.7399999999979627</v>
      </c>
      <c r="I203" s="101"/>
      <c r="J203" s="101"/>
    </row>
    <row r="204" spans="1:10" x14ac:dyDescent="0.6">
      <c r="B204" s="77"/>
      <c r="I204" s="101"/>
      <c r="J204" s="101"/>
    </row>
    <row r="205" spans="1:10" x14ac:dyDescent="0.6">
      <c r="A205" s="94"/>
      <c r="B205" s="61" t="s">
        <v>274</v>
      </c>
      <c r="J205" s="101"/>
    </row>
    <row r="206" spans="1:10" x14ac:dyDescent="0.6">
      <c r="A206" s="94"/>
      <c r="B206" s="61"/>
      <c r="J206" s="101"/>
    </row>
    <row r="207" spans="1:10" x14ac:dyDescent="0.6">
      <c r="A207" s="94"/>
      <c r="B207" s="116" t="s">
        <v>275</v>
      </c>
      <c r="J207" s="101"/>
    </row>
    <row r="208" spans="1:10" x14ac:dyDescent="0.6">
      <c r="A208" s="94"/>
      <c r="B208" s="50"/>
      <c r="C208" s="67" t="str">
        <f t="shared" ref="C208" si="2">C55</f>
        <v>SC1</v>
      </c>
      <c r="D208" s="67" t="str">
        <f>D55</f>
        <v>SC3</v>
      </c>
      <c r="E208" s="67" t="str">
        <f>E55</f>
        <v>SC2 ND</v>
      </c>
      <c r="F208" s="67" t="str">
        <f>F55</f>
        <v>SC4</v>
      </c>
      <c r="G208" s="67" t="str">
        <f>G55</f>
        <v>SC6</v>
      </c>
      <c r="H208" s="67" t="str">
        <f>H55</f>
        <v>SC2 Dem</v>
      </c>
      <c r="I208" s="67" t="str">
        <f t="shared" ref="I208" si="3">I55</f>
        <v>SC1 TOD</v>
      </c>
      <c r="J208" s="67"/>
    </row>
    <row r="209" spans="1:9" x14ac:dyDescent="0.6">
      <c r="A209" s="94"/>
      <c r="B209" s="50" t="s">
        <v>276</v>
      </c>
      <c r="C209" s="103">
        <f>'BGS Cost &amp; Bid Factors'!C538</f>
        <v>1.421</v>
      </c>
      <c r="D209" s="103">
        <f>'BGS Cost &amp; Bid Factors'!D538</f>
        <v>1.421</v>
      </c>
      <c r="E209" s="103">
        <f>'BGS Cost &amp; Bid Factors'!E538</f>
        <v>0.52300000000000002</v>
      </c>
      <c r="F209" s="103">
        <f>'BGS Cost &amp; Bid Factors'!F538</f>
        <v>1.147</v>
      </c>
      <c r="G209" s="103">
        <f>'BGS Cost &amp; Bid Factors'!G538</f>
        <v>1.147</v>
      </c>
      <c r="H209" s="103">
        <f>'BGS Cost &amp; Bid Factors'!H538</f>
        <v>0.52300000000000002</v>
      </c>
      <c r="I209" s="101">
        <f>C209</f>
        <v>1.421</v>
      </c>
    </row>
    <row r="210" spans="1:9" x14ac:dyDescent="0.6">
      <c r="A210" s="94"/>
      <c r="B210" s="50" t="s">
        <v>380</v>
      </c>
      <c r="H210" s="171">
        <f>'BGS Cost &amp; Bid Factors'!H539</f>
        <v>1.1100000000000001</v>
      </c>
      <c r="I210" s="101"/>
    </row>
    <row r="211" spans="1:9" x14ac:dyDescent="0.6">
      <c r="H211" s="171">
        <f>'BGS Cost &amp; Bid Factors'!H540</f>
        <v>1.1100000000000001</v>
      </c>
      <c r="I211" s="101"/>
    </row>
    <row r="212" spans="1:9" x14ac:dyDescent="0.6">
      <c r="I212" s="101"/>
    </row>
    <row r="213" spans="1:9" x14ac:dyDescent="0.6">
      <c r="I213" s="101"/>
    </row>
    <row r="214" spans="1:9" x14ac:dyDescent="0.6">
      <c r="B214" s="116" t="s">
        <v>279</v>
      </c>
      <c r="I214" s="101"/>
    </row>
    <row r="215" spans="1:9" x14ac:dyDescent="0.6">
      <c r="I215" s="101"/>
    </row>
    <row r="216" spans="1:9" x14ac:dyDescent="0.6">
      <c r="I216" s="101"/>
    </row>
    <row r="217" spans="1:9" x14ac:dyDescent="0.6">
      <c r="B217" s="182" t="s">
        <v>69</v>
      </c>
      <c r="I217" s="101"/>
    </row>
    <row r="218" spans="1:9" x14ac:dyDescent="0.6">
      <c r="B218" s="79" t="s">
        <v>266</v>
      </c>
      <c r="C218" s="113">
        <f t="shared" ref="C218:I225" si="4">IF(C121&gt;0,C121+C$209,"")</f>
        <v>9.5409999999999986</v>
      </c>
      <c r="D218" s="113" t="str">
        <f t="shared" si="4"/>
        <v/>
      </c>
      <c r="E218" s="113">
        <f t="shared" si="4"/>
        <v>8.3870000000000005</v>
      </c>
      <c r="F218" s="113">
        <f t="shared" si="4"/>
        <v>8.3719999999999999</v>
      </c>
      <c r="G218" s="113">
        <f t="shared" si="4"/>
        <v>8.3559999999999999</v>
      </c>
      <c r="H218" s="113">
        <f t="shared" si="4"/>
        <v>7.8929999999999998</v>
      </c>
      <c r="I218" s="101"/>
    </row>
    <row r="219" spans="1:9" x14ac:dyDescent="0.6">
      <c r="B219" s="79" t="s">
        <v>267</v>
      </c>
      <c r="C219" s="113" t="str">
        <f t="shared" si="4"/>
        <v/>
      </c>
      <c r="D219" s="113">
        <f t="shared" si="4"/>
        <v>11.878</v>
      </c>
      <c r="E219" s="113" t="str">
        <f t="shared" si="4"/>
        <v/>
      </c>
      <c r="F219" s="113" t="str">
        <f t="shared" si="4"/>
        <v/>
      </c>
      <c r="G219" s="113" t="str">
        <f t="shared" si="4"/>
        <v/>
      </c>
      <c r="H219" s="113" t="str">
        <f t="shared" si="4"/>
        <v/>
      </c>
      <c r="I219" s="113">
        <f t="shared" si="4"/>
        <v>13.022</v>
      </c>
    </row>
    <row r="220" spans="1:9" x14ac:dyDescent="0.6">
      <c r="B220" s="79" t="s">
        <v>268</v>
      </c>
      <c r="C220" s="113" t="str">
        <f t="shared" si="4"/>
        <v/>
      </c>
      <c r="D220" s="113">
        <f t="shared" si="4"/>
        <v>7.9260000000000002</v>
      </c>
      <c r="E220" s="113" t="str">
        <f t="shared" si="4"/>
        <v/>
      </c>
      <c r="F220" s="113" t="str">
        <f t="shared" si="4"/>
        <v/>
      </c>
      <c r="G220" s="113" t="str">
        <f t="shared" si="4"/>
        <v/>
      </c>
      <c r="H220" s="113" t="str">
        <f t="shared" si="4"/>
        <v/>
      </c>
      <c r="I220" s="113">
        <f t="shared" si="4"/>
        <v>7.992</v>
      </c>
    </row>
    <row r="221" spans="1:9" x14ac:dyDescent="0.6">
      <c r="B221" s="77" t="s">
        <v>41</v>
      </c>
      <c r="C221" s="113">
        <f t="shared" si="4"/>
        <v>5.6970000000000001</v>
      </c>
      <c r="D221" s="113" t="str">
        <f t="shared" si="4"/>
        <v/>
      </c>
      <c r="E221" s="113" t="str">
        <f t="shared" si="4"/>
        <v/>
      </c>
      <c r="F221" s="113" t="str">
        <f t="shared" si="4"/>
        <v/>
      </c>
      <c r="G221" s="113" t="str">
        <f t="shared" si="4"/>
        <v/>
      </c>
      <c r="H221" s="113" t="str">
        <f t="shared" si="4"/>
        <v/>
      </c>
      <c r="I221" s="101"/>
    </row>
    <row r="222" spans="1:9" x14ac:dyDescent="0.6">
      <c r="B222" s="79" t="s">
        <v>42</v>
      </c>
      <c r="C222" s="113">
        <f t="shared" si="4"/>
        <v>12.437999999999999</v>
      </c>
      <c r="D222" s="113" t="str">
        <f t="shared" si="4"/>
        <v/>
      </c>
      <c r="E222" s="113" t="str">
        <f t="shared" si="4"/>
        <v/>
      </c>
      <c r="F222" s="113" t="str">
        <f t="shared" si="4"/>
        <v/>
      </c>
      <c r="G222" s="113" t="str">
        <f t="shared" si="4"/>
        <v/>
      </c>
      <c r="H222" s="113" t="str">
        <f t="shared" si="4"/>
        <v/>
      </c>
      <c r="I222" s="101"/>
    </row>
    <row r="223" spans="1:9" x14ac:dyDescent="0.6">
      <c r="B223" s="113"/>
      <c r="C223" s="113"/>
      <c r="D223" s="113" t="str">
        <f t="shared" si="4"/>
        <v/>
      </c>
      <c r="E223" s="113" t="str">
        <f t="shared" si="4"/>
        <v/>
      </c>
      <c r="F223" s="113" t="str">
        <f t="shared" si="4"/>
        <v/>
      </c>
      <c r="G223" s="113" t="str">
        <f t="shared" si="4"/>
        <v/>
      </c>
      <c r="H223" s="113" t="str">
        <f t="shared" si="4"/>
        <v/>
      </c>
      <c r="I223" s="101"/>
    </row>
    <row r="224" spans="1:9" x14ac:dyDescent="0.6">
      <c r="C224" s="113" t="str">
        <f t="shared" si="4"/>
        <v/>
      </c>
      <c r="D224" s="113" t="str">
        <f t="shared" si="4"/>
        <v/>
      </c>
      <c r="E224" s="113" t="str">
        <f t="shared" si="4"/>
        <v/>
      </c>
      <c r="F224" s="113" t="str">
        <f t="shared" si="4"/>
        <v/>
      </c>
      <c r="G224" s="113" t="str">
        <f t="shared" si="4"/>
        <v/>
      </c>
      <c r="H224" s="113" t="str">
        <f t="shared" si="4"/>
        <v/>
      </c>
      <c r="I224" s="101"/>
    </row>
    <row r="225" spans="1:22" x14ac:dyDescent="0.6">
      <c r="B225" s="77" t="s">
        <v>269</v>
      </c>
      <c r="C225" s="113" t="str">
        <f t="shared" si="4"/>
        <v/>
      </c>
      <c r="D225" s="113" t="str">
        <f>IF(D128&gt;0,D128+D$209,"")</f>
        <v/>
      </c>
      <c r="E225" s="113" t="str">
        <f>IF(E128&gt;0,E128+E$209,"")</f>
        <v/>
      </c>
      <c r="F225" s="113" t="str">
        <f>IF(F128&gt;0,F128+F$209,"")</f>
        <v/>
      </c>
      <c r="G225" s="113" t="str">
        <f>IF(G128&gt;0,G128+G$209,"")</f>
        <v/>
      </c>
      <c r="H225" s="113">
        <f>IF(H128&gt;0,H128+H$210,"")</f>
        <v>2.8390000000000004</v>
      </c>
      <c r="I225" s="101"/>
    </row>
    <row r="226" spans="1:22" x14ac:dyDescent="0.6">
      <c r="B226" s="77" t="s">
        <v>270</v>
      </c>
      <c r="H226" s="113">
        <f>IF(H129&gt;0,H129+H$210,"")</f>
        <v>2.8390000000000004</v>
      </c>
      <c r="I226" s="101"/>
    </row>
    <row r="227" spans="1:22" x14ac:dyDescent="0.6">
      <c r="B227" s="77"/>
      <c r="I227" s="101"/>
    </row>
    <row r="228" spans="1:22" x14ac:dyDescent="0.6">
      <c r="B228" s="182" t="s">
        <v>62</v>
      </c>
      <c r="I228" s="101"/>
    </row>
    <row r="229" spans="1:22" x14ac:dyDescent="0.6">
      <c r="B229" s="79" t="s">
        <v>266</v>
      </c>
      <c r="C229" s="113">
        <f t="shared" ref="C229:I233" si="5">IF(C132&gt;0,C132+C$209,"")</f>
        <v>9.6869999999999994</v>
      </c>
      <c r="D229" s="113" t="str">
        <f t="shared" si="5"/>
        <v/>
      </c>
      <c r="E229" s="113">
        <f t="shared" si="5"/>
        <v>8.2349999999999994</v>
      </c>
      <c r="F229" s="113">
        <f t="shared" si="5"/>
        <v>8.3989999999999991</v>
      </c>
      <c r="G229" s="113">
        <f t="shared" si="5"/>
        <v>8.3130000000000006</v>
      </c>
      <c r="H229" s="113">
        <f t="shared" si="5"/>
        <v>7.7879999999999994</v>
      </c>
      <c r="I229" s="101"/>
    </row>
    <row r="230" spans="1:22" x14ac:dyDescent="0.6">
      <c r="B230" s="79" t="s">
        <v>267</v>
      </c>
      <c r="C230" s="113" t="str">
        <f t="shared" si="5"/>
        <v/>
      </c>
      <c r="D230" s="113">
        <f t="shared" si="5"/>
        <v>11.476999999999999</v>
      </c>
      <c r="E230" s="113" t="str">
        <f t="shared" si="5"/>
        <v/>
      </c>
      <c r="F230" s="113" t="str">
        <f t="shared" si="5"/>
        <v/>
      </c>
      <c r="G230" s="113" t="str">
        <f t="shared" si="5"/>
        <v/>
      </c>
      <c r="H230" s="113" t="str">
        <f t="shared" si="5"/>
        <v/>
      </c>
      <c r="I230" s="113">
        <f t="shared" si="5"/>
        <v>13.697999999999999</v>
      </c>
    </row>
    <row r="231" spans="1:22" x14ac:dyDescent="0.6">
      <c r="B231" s="79" t="s">
        <v>268</v>
      </c>
      <c r="C231" s="113" t="str">
        <f t="shared" si="5"/>
        <v/>
      </c>
      <c r="D231" s="113">
        <f t="shared" si="5"/>
        <v>8.4429999999999996</v>
      </c>
      <c r="E231" s="113" t="str">
        <f t="shared" si="5"/>
        <v/>
      </c>
      <c r="F231" s="113" t="str">
        <f t="shared" si="5"/>
        <v/>
      </c>
      <c r="G231" s="113" t="str">
        <f t="shared" si="5"/>
        <v/>
      </c>
      <c r="H231" s="113" t="str">
        <f t="shared" si="5"/>
        <v/>
      </c>
      <c r="I231" s="113">
        <f t="shared" si="5"/>
        <v>8.4009999999999998</v>
      </c>
    </row>
    <row r="232" spans="1:22" x14ac:dyDescent="0.6">
      <c r="C232" s="113" t="str">
        <f t="shared" si="5"/>
        <v/>
      </c>
      <c r="D232" s="113" t="str">
        <f t="shared" si="5"/>
        <v/>
      </c>
      <c r="E232" s="113" t="str">
        <f t="shared" si="5"/>
        <v/>
      </c>
      <c r="F232" s="113" t="str">
        <f t="shared" si="5"/>
        <v/>
      </c>
      <c r="G232" s="113" t="str">
        <f t="shared" si="5"/>
        <v/>
      </c>
      <c r="H232" s="113" t="str">
        <f t="shared" si="5"/>
        <v/>
      </c>
      <c r="I232" s="101"/>
    </row>
    <row r="233" spans="1:22" x14ac:dyDescent="0.6">
      <c r="B233" s="77" t="s">
        <v>269</v>
      </c>
      <c r="C233" s="113" t="str">
        <f t="shared" si="5"/>
        <v/>
      </c>
      <c r="D233" s="113" t="str">
        <f>IF(D136&gt;0,D136+D$209,"")</f>
        <v/>
      </c>
      <c r="E233" s="113" t="str">
        <f>IF(E136&gt;0,E136+E$209,"")</f>
        <v/>
      </c>
      <c r="F233" s="113" t="str">
        <f>IF(F136&gt;0,F136+F$209,"")</f>
        <v/>
      </c>
      <c r="G233" s="113" t="str">
        <f>IF(G136&gt;0,G136+G$209,"")</f>
        <v/>
      </c>
      <c r="H233" s="113">
        <f>IF(H136&gt;0,H136+H$211,"")</f>
        <v>2.5179999999999998</v>
      </c>
      <c r="I233" s="101"/>
    </row>
    <row r="234" spans="1:22" x14ac:dyDescent="0.6">
      <c r="B234" s="77" t="s">
        <v>270</v>
      </c>
      <c r="H234" s="113">
        <f>IF(H137&gt;0,H137+H$211,"")</f>
        <v>2.5179999999999998</v>
      </c>
      <c r="I234" s="101"/>
    </row>
    <row r="235" spans="1:22" x14ac:dyDescent="0.6">
      <c r="B235" s="77"/>
      <c r="I235" s="101"/>
      <c r="J235" s="101"/>
    </row>
    <row r="236" spans="1:22" ht="13.75" thickBot="1" x14ac:dyDescent="0.75"/>
    <row r="237" spans="1:22" ht="13.75" thickBot="1" x14ac:dyDescent="0.75">
      <c r="A237" s="211" t="s">
        <v>381</v>
      </c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212"/>
      <c r="V237" s="213"/>
    </row>
    <row r="238" spans="1:22" ht="13.75" thickBot="1" x14ac:dyDescent="0.75"/>
    <row r="239" spans="1:22" x14ac:dyDescent="0.6">
      <c r="B239" s="214" t="s">
        <v>382</v>
      </c>
      <c r="C239" s="215"/>
      <c r="D239" s="215"/>
      <c r="E239" s="216"/>
      <c r="F239" s="138"/>
    </row>
    <row r="240" spans="1:22" x14ac:dyDescent="0.6">
      <c r="B240" s="217"/>
      <c r="C240" s="67"/>
      <c r="D240" s="67"/>
      <c r="E240" s="101"/>
      <c r="F240" s="140"/>
    </row>
    <row r="241" spans="2:6" x14ac:dyDescent="0.6">
      <c r="B241" s="218" t="s">
        <v>383</v>
      </c>
      <c r="C241" s="67"/>
      <c r="D241" s="67"/>
      <c r="E241" s="101"/>
      <c r="F241" s="140"/>
    </row>
    <row r="242" spans="2:6" x14ac:dyDescent="0.6">
      <c r="B242" s="217"/>
      <c r="C242" s="67"/>
      <c r="D242" s="66" t="s">
        <v>384</v>
      </c>
      <c r="E242" s="219" t="s">
        <v>385</v>
      </c>
      <c r="F242" s="220" t="s">
        <v>36</v>
      </c>
    </row>
    <row r="243" spans="2:6" x14ac:dyDescent="0.6">
      <c r="B243" s="217"/>
      <c r="C243" s="67"/>
      <c r="D243" s="67"/>
      <c r="E243" s="101"/>
      <c r="F243" s="140"/>
    </row>
    <row r="244" spans="2:6" x14ac:dyDescent="0.6">
      <c r="B244" s="217"/>
      <c r="C244" s="67" t="s">
        <v>69</v>
      </c>
      <c r="D244" s="46">
        <v>390482</v>
      </c>
      <c r="E244" s="46">
        <v>43343</v>
      </c>
      <c r="F244" s="47">
        <f>SUM(D244:E244)</f>
        <v>433825</v>
      </c>
    </row>
    <row r="245" spans="2:6" x14ac:dyDescent="0.6">
      <c r="B245" s="217"/>
      <c r="C245" s="67" t="s">
        <v>62</v>
      </c>
      <c r="D245" s="46">
        <v>567747</v>
      </c>
      <c r="E245" s="46">
        <v>63021</v>
      </c>
      <c r="F245" s="47">
        <f>SUM(D245:E245)</f>
        <v>630768</v>
      </c>
    </row>
    <row r="246" spans="2:6" x14ac:dyDescent="0.6">
      <c r="B246" s="217"/>
      <c r="C246" s="221" t="s">
        <v>36</v>
      </c>
      <c r="D246" s="48">
        <f>SUM(D244:D245)</f>
        <v>958229</v>
      </c>
      <c r="E246" s="48">
        <f t="shared" ref="E246:F246" si="6">SUM(E244:E245)</f>
        <v>106364</v>
      </c>
      <c r="F246" s="48">
        <f t="shared" si="6"/>
        <v>1064593</v>
      </c>
    </row>
    <row r="247" spans="2:6" x14ac:dyDescent="0.6">
      <c r="B247" s="217"/>
      <c r="C247" s="67"/>
      <c r="D247" s="67"/>
      <c r="E247" s="101"/>
      <c r="F247" s="140"/>
    </row>
    <row r="248" spans="2:6" x14ac:dyDescent="0.6">
      <c r="B248" s="218" t="s">
        <v>386</v>
      </c>
      <c r="C248" s="67"/>
      <c r="D248" s="67"/>
      <c r="E248" s="101"/>
      <c r="F248" s="140"/>
    </row>
    <row r="249" spans="2:6" x14ac:dyDescent="0.6">
      <c r="B249" s="217"/>
      <c r="C249" s="67"/>
      <c r="D249" s="66" t="s">
        <v>384</v>
      </c>
      <c r="E249" s="219" t="s">
        <v>385</v>
      </c>
      <c r="F249" s="220" t="s">
        <v>36</v>
      </c>
    </row>
    <row r="250" spans="2:6" x14ac:dyDescent="0.6">
      <c r="B250" s="217"/>
      <c r="C250" s="67"/>
      <c r="D250" s="67"/>
      <c r="E250" s="101"/>
      <c r="F250" s="140"/>
    </row>
    <row r="251" spans="2:6" x14ac:dyDescent="0.6">
      <c r="B251" s="217"/>
      <c r="C251" s="67" t="s">
        <v>69</v>
      </c>
      <c r="D251" s="46">
        <v>420319.82128678495</v>
      </c>
      <c r="E251" s="46">
        <v>47096.340767401278</v>
      </c>
      <c r="F251" s="47">
        <f>SUM(D251:E251)</f>
        <v>467416.16205418622</v>
      </c>
    </row>
    <row r="252" spans="2:6" x14ac:dyDescent="0.6">
      <c r="B252" s="217"/>
      <c r="C252" s="67" t="s">
        <v>62</v>
      </c>
      <c r="D252" s="46">
        <v>611109.38022200111</v>
      </c>
      <c r="E252" s="46">
        <v>67834.301584910354</v>
      </c>
      <c r="F252" s="47">
        <f>SUM(D252:E252)</f>
        <v>678943.68180691148</v>
      </c>
    </row>
    <row r="253" spans="2:6" x14ac:dyDescent="0.6">
      <c r="B253" s="49"/>
      <c r="C253" s="221" t="s">
        <v>36</v>
      </c>
      <c r="D253" s="48">
        <f>SUM(D251:D252)</f>
        <v>1031429.2015087861</v>
      </c>
      <c r="E253" s="48">
        <f t="shared" ref="E253:F253" si="7">SUM(E251:E252)</f>
        <v>114930.64235231164</v>
      </c>
      <c r="F253" s="48">
        <f t="shared" si="7"/>
        <v>1146359.8438610977</v>
      </c>
    </row>
    <row r="254" spans="2:6" ht="13.75" thickBot="1" x14ac:dyDescent="0.75">
      <c r="B254" s="142"/>
      <c r="C254" s="222"/>
      <c r="D254" s="222"/>
      <c r="E254" s="223"/>
      <c r="F254" s="174"/>
    </row>
    <row r="256" spans="2:6" ht="13.75" thickBot="1" x14ac:dyDescent="0.75"/>
    <row r="257" spans="2:21" ht="16.25" thickBot="1" x14ac:dyDescent="0.85">
      <c r="B257" s="224"/>
      <c r="C257" s="225"/>
      <c r="D257" s="226" t="s">
        <v>387</v>
      </c>
      <c r="E257" s="265" t="s">
        <v>388</v>
      </c>
      <c r="F257" s="265"/>
      <c r="G257" s="266"/>
      <c r="H257" s="265" t="s">
        <v>389</v>
      </c>
      <c r="I257" s="265"/>
      <c r="J257" s="265"/>
      <c r="K257" s="264" t="s">
        <v>390</v>
      </c>
      <c r="L257" s="265"/>
      <c r="M257" s="266"/>
      <c r="N257" s="265" t="s">
        <v>115</v>
      </c>
      <c r="O257" s="265"/>
      <c r="P257" s="264" t="s">
        <v>391</v>
      </c>
      <c r="Q257" s="265"/>
      <c r="R257" s="266"/>
      <c r="S257" s="264" t="s">
        <v>392</v>
      </c>
      <c r="T257" s="265"/>
      <c r="U257" s="266"/>
    </row>
    <row r="258" spans="2:21" ht="43.5" customHeight="1" thickBot="1" x14ac:dyDescent="0.75">
      <c r="B258" s="227"/>
      <c r="C258" s="228"/>
      <c r="D258" s="229" t="s">
        <v>393</v>
      </c>
      <c r="E258" s="230" t="s">
        <v>394</v>
      </c>
      <c r="F258" s="230" t="s">
        <v>395</v>
      </c>
      <c r="G258" s="231" t="s">
        <v>396</v>
      </c>
      <c r="H258" s="230" t="s">
        <v>393</v>
      </c>
      <c r="I258" s="230" t="s">
        <v>395</v>
      </c>
      <c r="J258" s="230" t="s">
        <v>396</v>
      </c>
      <c r="K258" s="232" t="s">
        <v>393</v>
      </c>
      <c r="L258" s="230" t="s">
        <v>397</v>
      </c>
      <c r="M258" s="231" t="s">
        <v>396</v>
      </c>
      <c r="N258" s="230" t="s">
        <v>398</v>
      </c>
      <c r="O258" s="230" t="s">
        <v>396</v>
      </c>
      <c r="P258" s="232" t="s">
        <v>399</v>
      </c>
      <c r="Q258" s="230" t="s">
        <v>400</v>
      </c>
      <c r="R258" s="231" t="s">
        <v>396</v>
      </c>
      <c r="S258" s="232" t="s">
        <v>399</v>
      </c>
      <c r="T258" s="230" t="s">
        <v>400</v>
      </c>
      <c r="U258" s="231" t="s">
        <v>396</v>
      </c>
    </row>
    <row r="259" spans="2:21" x14ac:dyDescent="0.6">
      <c r="B259" s="73"/>
      <c r="C259" s="233"/>
      <c r="D259" s="234"/>
      <c r="E259" s="235"/>
      <c r="F259" s="235"/>
      <c r="G259" s="235"/>
      <c r="H259" s="234"/>
      <c r="I259" s="234"/>
      <c r="J259" s="95"/>
      <c r="K259" s="236"/>
      <c r="L259" s="236"/>
      <c r="M259" s="236"/>
      <c r="N259" s="234"/>
      <c r="O259" s="95"/>
      <c r="P259" s="236"/>
      <c r="Q259" s="236"/>
      <c r="R259" s="237"/>
      <c r="S259" s="236"/>
      <c r="T259" s="236"/>
      <c r="U259" s="237"/>
    </row>
    <row r="260" spans="2:21" x14ac:dyDescent="0.6">
      <c r="B260" s="72">
        <v>45444</v>
      </c>
      <c r="C260" s="233"/>
      <c r="D260" s="238">
        <v>8971</v>
      </c>
      <c r="E260" s="239"/>
      <c r="F260" s="239"/>
      <c r="G260" s="239"/>
      <c r="H260" s="238">
        <v>0</v>
      </c>
      <c r="I260" s="240">
        <v>32.39</v>
      </c>
      <c r="J260" s="241">
        <f t="shared" ref="J260:J271" si="8">H260*I260</f>
        <v>0</v>
      </c>
      <c r="K260" s="242">
        <f>D260-H260</f>
        <v>8971</v>
      </c>
      <c r="L260" s="240">
        <v>42.2</v>
      </c>
      <c r="M260" s="243">
        <f t="shared" ref="M260:M271" si="9">K260*L260</f>
        <v>378576.2</v>
      </c>
      <c r="N260" s="240">
        <v>2.7900766092651423</v>
      </c>
      <c r="O260" s="241">
        <f t="shared" ref="O260:O271" si="10">N260*(K260+H260)</f>
        <v>25029.777261717591</v>
      </c>
      <c r="P260" s="240">
        <v>0</v>
      </c>
      <c r="Q260" s="240">
        <v>0</v>
      </c>
      <c r="R260" s="243">
        <f>P260*Q260*1000</f>
        <v>0</v>
      </c>
      <c r="S260" s="240">
        <v>50.452481181069686</v>
      </c>
      <c r="T260" s="240">
        <v>6.6573983580922595</v>
      </c>
      <c r="U260" s="243">
        <f>S260*T260*1000</f>
        <v>335882.26537653396</v>
      </c>
    </row>
    <row r="261" spans="2:21" x14ac:dyDescent="0.6">
      <c r="B261" s="72">
        <f>B260+31-DAY(B260+31)+1</f>
        <v>45474</v>
      </c>
      <c r="C261" s="233"/>
      <c r="D261" s="238">
        <v>12705</v>
      </c>
      <c r="E261" s="239"/>
      <c r="F261" s="239"/>
      <c r="G261" s="239"/>
      <c r="H261" s="238">
        <v>0</v>
      </c>
      <c r="I261" s="240">
        <v>32.39</v>
      </c>
      <c r="J261" s="241">
        <f t="shared" si="8"/>
        <v>0</v>
      </c>
      <c r="K261" s="242">
        <f t="shared" ref="K261:K271" si="11">D261-H261</f>
        <v>12705</v>
      </c>
      <c r="L261" s="240">
        <v>55.596774193548384</v>
      </c>
      <c r="M261" s="243">
        <f t="shared" si="9"/>
        <v>706357.01612903224</v>
      </c>
      <c r="N261" s="240">
        <v>2.2312811327885509</v>
      </c>
      <c r="O261" s="241">
        <f t="shared" si="10"/>
        <v>28348.426792078539</v>
      </c>
      <c r="P261" s="240">
        <v>0</v>
      </c>
      <c r="Q261" s="240">
        <v>0</v>
      </c>
      <c r="R261" s="243">
        <f t="shared" ref="R261:R271" si="12">P261*Q261*1000</f>
        <v>0</v>
      </c>
      <c r="S261" s="240">
        <v>50.289658874832725</v>
      </c>
      <c r="T261" s="240">
        <v>7.047084752554599</v>
      </c>
      <c r="U261" s="243">
        <f t="shared" ref="U261:U271" si="13">S261*T261*1000</f>
        <v>354395.48826800578</v>
      </c>
    </row>
    <row r="262" spans="2:21" x14ac:dyDescent="0.6">
      <c r="B262" s="72">
        <f t="shared" ref="B262:B271" si="14">B261+31-DAY(B261+31)+1</f>
        <v>45505</v>
      </c>
      <c r="C262" s="233"/>
      <c r="D262" s="238">
        <v>12539</v>
      </c>
      <c r="E262" s="239"/>
      <c r="F262" s="239"/>
      <c r="G262" s="239"/>
      <c r="H262" s="238">
        <v>0</v>
      </c>
      <c r="I262" s="240">
        <v>32.39</v>
      </c>
      <c r="J262" s="241">
        <f t="shared" si="8"/>
        <v>0</v>
      </c>
      <c r="K262" s="242">
        <f t="shared" si="11"/>
        <v>12539</v>
      </c>
      <c r="L262" s="240">
        <v>49.280107526881721</v>
      </c>
      <c r="M262" s="243">
        <f t="shared" si="9"/>
        <v>617923.26827956992</v>
      </c>
      <c r="N262" s="240">
        <v>2.2474178697655716</v>
      </c>
      <c r="O262" s="241">
        <f t="shared" si="10"/>
        <v>28180.372668990502</v>
      </c>
      <c r="P262" s="240">
        <v>0</v>
      </c>
      <c r="Q262" s="240">
        <v>0</v>
      </c>
      <c r="R262" s="243">
        <f t="shared" si="12"/>
        <v>0</v>
      </c>
      <c r="S262" s="240">
        <v>50.289658874832725</v>
      </c>
      <c r="T262" s="240">
        <v>6.9831515089722682</v>
      </c>
      <c r="U262" s="243">
        <f t="shared" si="13"/>
        <v>351180.30725748878</v>
      </c>
    </row>
    <row r="263" spans="2:21" x14ac:dyDescent="0.6">
      <c r="B263" s="72">
        <f t="shared" si="14"/>
        <v>45536</v>
      </c>
      <c r="C263" s="233"/>
      <c r="D263" s="238">
        <v>8658</v>
      </c>
      <c r="E263" s="239"/>
      <c r="F263" s="239"/>
      <c r="G263" s="239"/>
      <c r="H263" s="238">
        <v>0</v>
      </c>
      <c r="I263" s="240">
        <v>32.39</v>
      </c>
      <c r="J263" s="241">
        <f t="shared" si="8"/>
        <v>0</v>
      </c>
      <c r="K263" s="242">
        <f t="shared" si="11"/>
        <v>8658</v>
      </c>
      <c r="L263" s="240">
        <v>37.694444444444443</v>
      </c>
      <c r="M263" s="243">
        <f t="shared" si="9"/>
        <v>326358.5</v>
      </c>
      <c r="N263" s="240">
        <v>1.3424987118672049</v>
      </c>
      <c r="O263" s="241">
        <f t="shared" si="10"/>
        <v>11623.353847346259</v>
      </c>
      <c r="P263" s="240">
        <v>0</v>
      </c>
      <c r="Q263" s="240">
        <v>0</v>
      </c>
      <c r="R263" s="243">
        <f t="shared" si="12"/>
        <v>0</v>
      </c>
      <c r="S263" s="240">
        <v>50.289658874832725</v>
      </c>
      <c r="T263" s="240">
        <v>7.0878292682926833</v>
      </c>
      <c r="U263" s="243">
        <f t="shared" si="13"/>
        <v>356444.51606549427</v>
      </c>
    </row>
    <row r="264" spans="2:21" x14ac:dyDescent="0.6">
      <c r="B264" s="72">
        <f t="shared" si="14"/>
        <v>45566</v>
      </c>
      <c r="C264" s="233"/>
      <c r="D264" s="238">
        <v>8039</v>
      </c>
      <c r="E264" s="239"/>
      <c r="F264" s="239"/>
      <c r="G264" s="239"/>
      <c r="H264" s="238">
        <v>0</v>
      </c>
      <c r="I264" s="240">
        <v>32.39</v>
      </c>
      <c r="J264" s="241">
        <f t="shared" si="8"/>
        <v>0</v>
      </c>
      <c r="K264" s="242">
        <f t="shared" si="11"/>
        <v>8039</v>
      </c>
      <c r="L264" s="240">
        <v>37.30913978494624</v>
      </c>
      <c r="M264" s="243">
        <f t="shared" si="9"/>
        <v>299928.17473118281</v>
      </c>
      <c r="N264" s="240">
        <v>1.7482779059703679</v>
      </c>
      <c r="O264" s="241">
        <f t="shared" si="10"/>
        <v>14054.406086095787</v>
      </c>
      <c r="P264" s="240">
        <v>0</v>
      </c>
      <c r="Q264" s="240">
        <v>0</v>
      </c>
      <c r="R264" s="243">
        <f t="shared" si="12"/>
        <v>0</v>
      </c>
      <c r="S264" s="240">
        <v>50.289658874832725</v>
      </c>
      <c r="T264" s="240">
        <v>7.1121219512195122</v>
      </c>
      <c r="U264" s="243">
        <f t="shared" si="13"/>
        <v>357666.18680303893</v>
      </c>
    </row>
    <row r="265" spans="2:21" x14ac:dyDescent="0.6">
      <c r="B265" s="72">
        <f t="shared" si="14"/>
        <v>45597</v>
      </c>
      <c r="C265" s="233"/>
      <c r="D265" s="238">
        <v>7677</v>
      </c>
      <c r="E265" s="239"/>
      <c r="F265" s="239"/>
      <c r="G265" s="239"/>
      <c r="H265" s="238">
        <v>0</v>
      </c>
      <c r="I265" s="240">
        <v>32.39</v>
      </c>
      <c r="J265" s="241">
        <f t="shared" si="8"/>
        <v>0</v>
      </c>
      <c r="K265" s="242">
        <f t="shared" si="11"/>
        <v>7677</v>
      </c>
      <c r="L265" s="240">
        <v>41.995006934812764</v>
      </c>
      <c r="M265" s="243">
        <f t="shared" si="9"/>
        <v>322395.66823855758</v>
      </c>
      <c r="N265" s="240">
        <v>2.3834502246442173</v>
      </c>
      <c r="O265" s="241">
        <f t="shared" si="10"/>
        <v>18297.747374593655</v>
      </c>
      <c r="P265" s="240">
        <v>0</v>
      </c>
      <c r="Q265" s="240">
        <v>0</v>
      </c>
      <c r="R265" s="243">
        <f t="shared" si="12"/>
        <v>0</v>
      </c>
      <c r="S265" s="240">
        <v>50.289658874832725</v>
      </c>
      <c r="T265" s="240">
        <v>4.2420824564759894</v>
      </c>
      <c r="U265" s="243">
        <f t="shared" si="13"/>
        <v>213332.87965508996</v>
      </c>
    </row>
    <row r="266" spans="2:21" x14ac:dyDescent="0.6">
      <c r="B266" s="72">
        <f t="shared" si="14"/>
        <v>45627</v>
      </c>
      <c r="C266" s="233"/>
      <c r="D266" s="238">
        <v>9201</v>
      </c>
      <c r="E266" s="239"/>
      <c r="F266" s="239"/>
      <c r="G266" s="239"/>
      <c r="H266" s="238">
        <v>0</v>
      </c>
      <c r="I266" s="240">
        <v>32.39</v>
      </c>
      <c r="J266" s="241">
        <f t="shared" si="8"/>
        <v>0</v>
      </c>
      <c r="K266" s="242">
        <f t="shared" si="11"/>
        <v>9201</v>
      </c>
      <c r="L266" s="240">
        <v>71.896774193548382</v>
      </c>
      <c r="M266" s="243">
        <f t="shared" si="9"/>
        <v>661522.21935483871</v>
      </c>
      <c r="N266" s="240">
        <v>2.2520701591079724</v>
      </c>
      <c r="O266" s="241">
        <f t="shared" si="10"/>
        <v>20721.297533952453</v>
      </c>
      <c r="P266" s="240">
        <v>0</v>
      </c>
      <c r="Q266" s="240">
        <v>0</v>
      </c>
      <c r="R266" s="243">
        <f t="shared" si="12"/>
        <v>0</v>
      </c>
      <c r="S266" s="240">
        <v>50.289658874832725</v>
      </c>
      <c r="T266" s="240">
        <v>4.1915621056426886</v>
      </c>
      <c r="U266" s="243">
        <f t="shared" si="13"/>
        <v>210792.22844544638</v>
      </c>
    </row>
    <row r="267" spans="2:21" x14ac:dyDescent="0.6">
      <c r="B267" s="72">
        <f t="shared" si="14"/>
        <v>45658</v>
      </c>
      <c r="C267" s="233"/>
      <c r="D267" s="238">
        <v>11349</v>
      </c>
      <c r="E267" s="239"/>
      <c r="F267" s="239"/>
      <c r="G267" s="239"/>
      <c r="H267" s="238">
        <v>0</v>
      </c>
      <c r="I267" s="240">
        <v>32.39</v>
      </c>
      <c r="J267" s="241">
        <f t="shared" si="8"/>
        <v>0</v>
      </c>
      <c r="K267" s="242">
        <f t="shared" si="11"/>
        <v>11349</v>
      </c>
      <c r="L267" s="240">
        <v>118.38333333333335</v>
      </c>
      <c r="M267" s="243">
        <f t="shared" si="9"/>
        <v>1343532.4500000002</v>
      </c>
      <c r="N267" s="240">
        <v>1.9600643126478989</v>
      </c>
      <c r="O267" s="241">
        <f t="shared" si="10"/>
        <v>22244.769884241006</v>
      </c>
      <c r="P267" s="240">
        <v>0</v>
      </c>
      <c r="Q267" s="240">
        <v>0</v>
      </c>
      <c r="R267" s="243">
        <f t="shared" si="12"/>
        <v>0</v>
      </c>
      <c r="S267" s="240">
        <v>50.289658874832725</v>
      </c>
      <c r="T267" s="240">
        <v>4.1322089840605374</v>
      </c>
      <c r="U267" s="243">
        <f t="shared" si="13"/>
        <v>207807.38020792353</v>
      </c>
    </row>
    <row r="268" spans="2:21" x14ac:dyDescent="0.6">
      <c r="B268" s="72">
        <f t="shared" si="14"/>
        <v>45689</v>
      </c>
      <c r="C268" s="233"/>
      <c r="D268" s="238">
        <v>9537</v>
      </c>
      <c r="E268" s="239"/>
      <c r="F268" s="239"/>
      <c r="G268" s="239"/>
      <c r="H268" s="238">
        <v>0</v>
      </c>
      <c r="I268" s="240">
        <v>32.39</v>
      </c>
      <c r="J268" s="241">
        <f t="shared" si="8"/>
        <v>0</v>
      </c>
      <c r="K268" s="242">
        <f t="shared" si="11"/>
        <v>9537</v>
      </c>
      <c r="L268" s="240">
        <v>118.05714285714285</v>
      </c>
      <c r="M268" s="243">
        <f t="shared" si="9"/>
        <v>1125910.9714285713</v>
      </c>
      <c r="N268" s="240">
        <v>2.3026417175276488</v>
      </c>
      <c r="O268" s="241">
        <f t="shared" si="10"/>
        <v>21960.294060061187</v>
      </c>
      <c r="P268" s="240">
        <v>0</v>
      </c>
      <c r="Q268" s="240">
        <v>0</v>
      </c>
      <c r="R268" s="243">
        <f t="shared" si="12"/>
        <v>0</v>
      </c>
      <c r="S268" s="240">
        <v>50.289658874832725</v>
      </c>
      <c r="T268" s="240">
        <v>4.1350327423734221</v>
      </c>
      <c r="U268" s="243">
        <f t="shared" si="13"/>
        <v>207949.38605022346</v>
      </c>
    </row>
    <row r="269" spans="2:21" x14ac:dyDescent="0.6">
      <c r="B269" s="72">
        <f t="shared" si="14"/>
        <v>45717</v>
      </c>
      <c r="C269" s="233"/>
      <c r="D269" s="238">
        <v>8778</v>
      </c>
      <c r="E269" s="239"/>
      <c r="F269" s="239"/>
      <c r="G269" s="239"/>
      <c r="H269" s="238">
        <v>0</v>
      </c>
      <c r="I269" s="240">
        <v>32.39</v>
      </c>
      <c r="J269" s="241">
        <f t="shared" si="8"/>
        <v>0</v>
      </c>
      <c r="K269" s="242">
        <f t="shared" si="11"/>
        <v>8778</v>
      </c>
      <c r="L269" s="240">
        <v>67.842664872139977</v>
      </c>
      <c r="M269" s="243">
        <f t="shared" si="9"/>
        <v>595522.91224764474</v>
      </c>
      <c r="N269" s="240">
        <v>2.4302535473813722</v>
      </c>
      <c r="O269" s="241">
        <f t="shared" si="10"/>
        <v>21332.765638913686</v>
      </c>
      <c r="P269" s="240">
        <v>0</v>
      </c>
      <c r="Q269" s="240">
        <v>0</v>
      </c>
      <c r="R269" s="243">
        <f t="shared" si="12"/>
        <v>0</v>
      </c>
      <c r="S269" s="240">
        <v>50.289658874832725</v>
      </c>
      <c r="T269" s="240">
        <v>4.1234395813510938</v>
      </c>
      <c r="U269" s="243">
        <f t="shared" si="13"/>
        <v>207366.36993712958</v>
      </c>
    </row>
    <row r="270" spans="2:21" x14ac:dyDescent="0.6">
      <c r="B270" s="72">
        <f t="shared" si="14"/>
        <v>45748</v>
      </c>
      <c r="C270" s="233"/>
      <c r="D270" s="238">
        <v>7853</v>
      </c>
      <c r="E270" s="239"/>
      <c r="F270" s="239"/>
      <c r="G270" s="239"/>
      <c r="H270" s="238">
        <v>0</v>
      </c>
      <c r="I270" s="240">
        <v>32.39</v>
      </c>
      <c r="J270" s="241">
        <f t="shared" si="8"/>
        <v>0</v>
      </c>
      <c r="K270" s="242">
        <f t="shared" si="11"/>
        <v>7853</v>
      </c>
      <c r="L270" s="240">
        <v>42.637777777777785</v>
      </c>
      <c r="M270" s="243">
        <f t="shared" si="9"/>
        <v>334834.46888888895</v>
      </c>
      <c r="N270" s="240">
        <v>3.1609691853077324</v>
      </c>
      <c r="O270" s="241">
        <f t="shared" si="10"/>
        <v>24823.091012221623</v>
      </c>
      <c r="P270" s="240">
        <v>0</v>
      </c>
      <c r="Q270" s="240">
        <v>0</v>
      </c>
      <c r="R270" s="243">
        <f t="shared" si="12"/>
        <v>0</v>
      </c>
      <c r="S270" s="240">
        <v>50.289658874832725</v>
      </c>
      <c r="T270" s="240">
        <v>4.1351237743128113</v>
      </c>
      <c r="U270" s="243">
        <f t="shared" si="13"/>
        <v>207953.96401540205</v>
      </c>
    </row>
    <row r="271" spans="2:21" x14ac:dyDescent="0.6">
      <c r="B271" s="72">
        <f t="shared" si="14"/>
        <v>45778</v>
      </c>
      <c r="C271" s="233"/>
      <c r="D271" s="238">
        <v>7713</v>
      </c>
      <c r="E271" s="239"/>
      <c r="F271" s="239"/>
      <c r="G271" s="239"/>
      <c r="H271" s="238">
        <v>0</v>
      </c>
      <c r="I271" s="240">
        <v>32.39</v>
      </c>
      <c r="J271" s="241">
        <f t="shared" si="8"/>
        <v>0</v>
      </c>
      <c r="K271" s="242">
        <f t="shared" si="11"/>
        <v>7713</v>
      </c>
      <c r="L271" s="240">
        <v>42.167741935483868</v>
      </c>
      <c r="M271" s="243">
        <f t="shared" si="9"/>
        <v>325239.79354838707</v>
      </c>
      <c r="N271" s="240">
        <v>3.4076658793627432</v>
      </c>
      <c r="O271" s="241">
        <f t="shared" si="10"/>
        <v>26283.326927524839</v>
      </c>
      <c r="P271" s="240">
        <v>0</v>
      </c>
      <c r="Q271" s="240">
        <v>0</v>
      </c>
      <c r="R271" s="243">
        <f t="shared" si="12"/>
        <v>0</v>
      </c>
      <c r="S271" s="240">
        <v>50.289658874832725</v>
      </c>
      <c r="T271" s="240">
        <v>8.2658172863666</v>
      </c>
      <c r="U271" s="243">
        <f t="shared" si="13"/>
        <v>415685.13165307185</v>
      </c>
    </row>
    <row r="272" spans="2:21" ht="13.75" thickBot="1" x14ac:dyDescent="0.75">
      <c r="B272" s="244"/>
      <c r="C272" s="174"/>
      <c r="D272" s="234"/>
      <c r="E272" s="245"/>
      <c r="F272" s="245"/>
      <c r="G272" s="246"/>
      <c r="H272" s="234"/>
      <c r="I272" s="234"/>
      <c r="J272" s="245"/>
      <c r="K272" s="247"/>
      <c r="L272" s="247"/>
      <c r="M272" s="247"/>
      <c r="N272" s="234"/>
      <c r="O272" s="245"/>
      <c r="P272" s="247"/>
      <c r="Q272" s="247"/>
      <c r="R272" s="248"/>
      <c r="S272" s="247"/>
      <c r="T272" s="247"/>
      <c r="U272" s="248"/>
    </row>
    <row r="273" spans="2:21" ht="13.75" thickBot="1" x14ac:dyDescent="0.75">
      <c r="B273" s="249" t="s">
        <v>36</v>
      </c>
      <c r="C273" s="250"/>
      <c r="D273" s="251">
        <f>SUM(D260:D272)</f>
        <v>113020</v>
      </c>
      <c r="E273" s="252">
        <v>0</v>
      </c>
      <c r="F273" s="253">
        <v>0</v>
      </c>
      <c r="G273" s="254">
        <v>0</v>
      </c>
      <c r="H273" s="252">
        <f>SUM(H260:H272)</f>
        <v>0</v>
      </c>
      <c r="I273" s="253"/>
      <c r="J273" s="252">
        <f>SUM(J260:J272)</f>
        <v>0</v>
      </c>
      <c r="K273" s="251">
        <f>SUM(K260:K272)</f>
        <v>113020</v>
      </c>
      <c r="L273" s="255"/>
      <c r="M273" s="251">
        <f>SUM(M260:M272)</f>
        <v>7038101.6428466737</v>
      </c>
      <c r="N273" s="256">
        <f>O273/D273</f>
        <v>2.3261336850799603</v>
      </c>
      <c r="O273" s="252">
        <f>SUM(O260:O271)</f>
        <v>262899.62908773712</v>
      </c>
      <c r="P273" s="255"/>
      <c r="Q273" s="255"/>
      <c r="R273" s="251">
        <f>SUM(R260:R272)</f>
        <v>0</v>
      </c>
      <c r="S273" s="255"/>
      <c r="T273" s="255"/>
      <c r="U273" s="251">
        <f>SUM(U260:U272)</f>
        <v>3426456.103734849</v>
      </c>
    </row>
    <row r="277" spans="2:21" x14ac:dyDescent="0.6">
      <c r="B277" s="257" t="s">
        <v>401</v>
      </c>
      <c r="C277" s="95"/>
      <c r="D277" s="95"/>
      <c r="E277" s="95"/>
    </row>
    <row r="278" spans="2:21" x14ac:dyDescent="0.6">
      <c r="B278" s="95"/>
      <c r="C278" s="95"/>
      <c r="D278" s="95"/>
      <c r="E278" s="95"/>
    </row>
    <row r="279" spans="2:21" x14ac:dyDescent="0.6">
      <c r="B279" s="50" t="s">
        <v>402</v>
      </c>
      <c r="C279" s="95"/>
      <c r="D279" s="258">
        <f>$G$273</f>
        <v>0</v>
      </c>
      <c r="E279" s="259">
        <f>ROUND(D279/$D$273,2)</f>
        <v>0</v>
      </c>
    </row>
    <row r="280" spans="2:21" x14ac:dyDescent="0.6">
      <c r="B280" s="50" t="s">
        <v>389</v>
      </c>
      <c r="C280" s="95"/>
      <c r="D280" s="258">
        <f>$J$273</f>
        <v>0</v>
      </c>
      <c r="E280" s="259">
        <f>ROUND(D280/$D$273,2)</f>
        <v>0</v>
      </c>
    </row>
    <row r="281" spans="2:21" x14ac:dyDescent="0.6">
      <c r="B281" s="50" t="s">
        <v>390</v>
      </c>
      <c r="C281" s="95"/>
      <c r="D281" s="258">
        <f>$M$273</f>
        <v>7038101.6428466737</v>
      </c>
      <c r="E281" s="259">
        <f>ROUND(D281/$K$273,2)</f>
        <v>62.27</v>
      </c>
    </row>
    <row r="282" spans="2:21" x14ac:dyDescent="0.6">
      <c r="B282" s="50" t="s">
        <v>115</v>
      </c>
      <c r="C282" s="95"/>
      <c r="D282" s="258">
        <f>O273</f>
        <v>262899.62908773712</v>
      </c>
      <c r="E282" s="259">
        <f>ROUND(D282/$D$273,2)</f>
        <v>2.33</v>
      </c>
    </row>
    <row r="283" spans="2:21" x14ac:dyDescent="0.6">
      <c r="B283" s="50" t="s">
        <v>391</v>
      </c>
      <c r="C283" s="95"/>
      <c r="D283" s="260">
        <f>U273</f>
        <v>3426456.103734849</v>
      </c>
      <c r="E283" s="261">
        <f>ROUND(D283/$D$273,2)</f>
        <v>30.32</v>
      </c>
    </row>
    <row r="284" spans="2:21" x14ac:dyDescent="0.6">
      <c r="B284" s="95"/>
      <c r="C284" s="95"/>
      <c r="D284" s="258">
        <f>SUM(D279:D283)</f>
        <v>10727457.37566926</v>
      </c>
      <c r="E284" s="259">
        <f>SUM(E279:E283)</f>
        <v>94.920000000000016</v>
      </c>
    </row>
    <row r="285" spans="2:21" x14ac:dyDescent="0.6">
      <c r="B285" s="95" t="s">
        <v>403</v>
      </c>
      <c r="C285" s="95"/>
      <c r="D285" s="258">
        <f>$D$273</f>
        <v>113020</v>
      </c>
    </row>
    <row r="286" spans="2:21" x14ac:dyDescent="0.6">
      <c r="B286" s="95" t="s">
        <v>242</v>
      </c>
      <c r="C286" s="95"/>
      <c r="D286" s="170">
        <f>ROUND(D284/D285,2)</f>
        <v>94.92</v>
      </c>
    </row>
  </sheetData>
  <mergeCells count="6">
    <mergeCell ref="S257:U257"/>
    <mergeCell ref="E257:G257"/>
    <mergeCell ref="H257:J257"/>
    <mergeCell ref="K257:M257"/>
    <mergeCell ref="N257:O257"/>
    <mergeCell ref="P257:R257"/>
  </mergeCells>
  <printOptions horizontalCentered="1"/>
  <pageMargins left="0.5" right="0.5" top="0.5" bottom="0.5" header="0.5" footer="0.25"/>
  <pageSetup scale="82" orientation="landscape" r:id="rId1"/>
  <headerFooter alignWithMargins="0">
    <oddHeader xml:space="preserve">&amp;R&amp;"Arial,Bold"Attachment C&amp;"Arial,Regular"
Page &amp;P of &amp;N
</oddHeader>
    <oddFooter>&amp;L&amp;F&amp;R&amp;D</oddFooter>
  </headerFooter>
  <rowBreaks count="5" manualBreakCount="5">
    <brk id="45" max="9" man="1"/>
    <brk id="75" max="9" man="1"/>
    <brk id="112" max="9" man="1"/>
    <brk id="161" max="9" man="1"/>
    <brk id="20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BGS Cost &amp; Bid Factors</vt:lpstr>
      <vt:lpstr>Weighted Avg Price Calc</vt:lpstr>
      <vt:lpstr>Rate Calculations</vt:lpstr>
      <vt:lpstr>'BGS Cost &amp; Bid Factors'!Print_Area</vt:lpstr>
      <vt:lpstr>'Rate Calculations'!Print_Area</vt:lpstr>
      <vt:lpstr>'Weighted Avg Price Calc'!Print_Area</vt:lpstr>
      <vt:lpstr>'Rate Calculations'!Print_Titles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Chauncey</dc:creator>
  <cp:lastModifiedBy>Morrison, Kate</cp:lastModifiedBy>
  <dcterms:created xsi:type="dcterms:W3CDTF">2023-06-29T15:01:58Z</dcterms:created>
  <dcterms:modified xsi:type="dcterms:W3CDTF">2023-06-29T19:22:28Z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90586b-6766-439a-826f-fa6da183971c_Enabled">
    <vt:lpwstr>true</vt:lpwstr>
  </property>
  <property fmtid="{D5CDD505-2E9C-101B-9397-08002B2CF9AE}" pid="3" name="MSIP_Label_6490586b-6766-439a-826f-fa6da183971c_SetDate">
    <vt:lpwstr>2023-06-29T15:02:00Z</vt:lpwstr>
  </property>
  <property fmtid="{D5CDD505-2E9C-101B-9397-08002B2CF9AE}" pid="4" name="MSIP_Label_6490586b-6766-439a-826f-fa6da183971c_Method">
    <vt:lpwstr>Standard</vt:lpwstr>
  </property>
  <property fmtid="{D5CDD505-2E9C-101B-9397-08002B2CF9AE}" pid="5" name="MSIP_Label_6490586b-6766-439a-826f-fa6da183971c_Name">
    <vt:lpwstr>General</vt:lpwstr>
  </property>
  <property fmtid="{D5CDD505-2E9C-101B-9397-08002B2CF9AE}" pid="6" name="MSIP_Label_6490586b-6766-439a-826f-fa6da183971c_SiteId">
    <vt:lpwstr>e9aef9b7-25ca-4518-a881-33e546773136</vt:lpwstr>
  </property>
  <property fmtid="{D5CDD505-2E9C-101B-9397-08002B2CF9AE}" pid="7" name="MSIP_Label_6490586b-6766-439a-826f-fa6da183971c_ActionId">
    <vt:lpwstr>f7dc8acd-2774-4487-b635-3515151a008a</vt:lpwstr>
  </property>
  <property fmtid="{D5CDD505-2E9C-101B-9397-08002B2CF9AE}" pid="8" name="MSIP_Label_6490586b-6766-439a-826f-fa6da183971c_ContentBits">
    <vt:lpwstr>0</vt:lpwstr>
  </property>
</Properties>
</file>