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95" yWindow="-315" windowWidth="15480" windowHeight="10920" tabRatio="901"/>
  </bookViews>
  <sheets>
    <sheet name="June 2012" sheetId="95" r:id="rId1"/>
    <sheet name="May 2012" sheetId="94" r:id="rId2"/>
    <sheet name="April 2012" sheetId="93" r:id="rId3"/>
    <sheet name="March 2012" sheetId="92" r:id="rId4"/>
    <sheet name="February 2012" sheetId="91" r:id="rId5"/>
    <sheet name="January 2012" sheetId="90" r:id="rId6"/>
    <sheet name="December 2011" sheetId="89" r:id="rId7"/>
    <sheet name="November 2011" sheetId="88" r:id="rId8"/>
    <sheet name="October 2011" sheetId="87" r:id="rId9"/>
    <sheet name="September 2011" sheetId="86" r:id="rId10"/>
    <sheet name="August 2011" sheetId="85" r:id="rId11"/>
    <sheet name="July 2011" sheetId="84" r:id="rId12"/>
    <sheet name="June 2011" sheetId="83" r:id="rId13"/>
    <sheet name="May 2011" sheetId="82" r:id="rId14"/>
    <sheet name="April 2011" sheetId="81" r:id="rId15"/>
    <sheet name="March 2011" sheetId="80" r:id="rId16"/>
    <sheet name="February 2011" sheetId="79" r:id="rId17"/>
    <sheet name="January 2011" sheetId="77" r:id="rId18"/>
    <sheet name="December 2010" sheetId="76" r:id="rId19"/>
    <sheet name="November 2010" sheetId="75" r:id="rId20"/>
    <sheet name="October 2010" sheetId="74" r:id="rId21"/>
    <sheet name="September 2010" sheetId="73" r:id="rId22"/>
    <sheet name="Aug 2010 EDC" sheetId="72" r:id="rId23"/>
    <sheet name="July 2010" sheetId="70" r:id="rId24"/>
    <sheet name="June 2010" sheetId="69" r:id="rId25"/>
    <sheet name="May 2010" sheetId="68" r:id="rId26"/>
    <sheet name="April 2010" sheetId="66" r:id="rId27"/>
    <sheet name="March 2010" sheetId="65" r:id="rId28"/>
    <sheet name="February 2010" sheetId="64" r:id="rId29"/>
    <sheet name="January 2010" sheetId="63" r:id="rId30"/>
    <sheet name="December 2009" sheetId="62" r:id="rId31"/>
    <sheet name="November 2009" sheetId="61" r:id="rId32"/>
    <sheet name="October 2009" sheetId="59" r:id="rId33"/>
    <sheet name="September 2009" sheetId="60" r:id="rId34"/>
    <sheet name="August 2009" sheetId="58" r:id="rId35"/>
    <sheet name="July 2009" sheetId="56" r:id="rId36"/>
    <sheet name="June 2009" sheetId="57" r:id="rId37"/>
    <sheet name="May 2009" sheetId="55" r:id="rId38"/>
    <sheet name="April 2009" sheetId="54" r:id="rId39"/>
    <sheet name="March 2009" sheetId="53" r:id="rId40"/>
    <sheet name="February 2009" sheetId="52" r:id="rId41"/>
    <sheet name="January 2009" sheetId="51" r:id="rId42"/>
    <sheet name="December 2008" sheetId="50" r:id="rId43"/>
    <sheet name="November 2008 " sheetId="48" r:id="rId44"/>
    <sheet name="October 2008 " sheetId="49" r:id="rId45"/>
    <sheet name="September 2008 " sheetId="47" r:id="rId46"/>
    <sheet name="August 2008" sheetId="46" r:id="rId47"/>
    <sheet name="July 2008" sheetId="45" r:id="rId48"/>
    <sheet name="June 2008" sheetId="37" r:id="rId49"/>
  </sheets>
  <definedNames>
    <definedName name="_xlnm.Print_Area" localSheetId="14">'April 2011'!$A$1:$Y$31</definedName>
    <definedName name="_xlnm.Print_Area" localSheetId="22">'Aug 2010 EDC'!$A$1:$Z$31</definedName>
    <definedName name="_xlnm.Print_Area" localSheetId="10">'August 2011'!$A$1:$Y$31</definedName>
    <definedName name="_xlnm.Print_Area" localSheetId="18">'December 2010'!$A$1:$Y$31</definedName>
    <definedName name="_xlnm.Print_Area" localSheetId="16">'February 2011'!$A$1:$Y$31</definedName>
    <definedName name="_xlnm.Print_Area" localSheetId="17">'January 2011'!$A$1:$Y$31</definedName>
    <definedName name="_xlnm.Print_Area" localSheetId="11">'July 2011'!$A$1:$Y$31</definedName>
    <definedName name="_xlnm.Print_Area" localSheetId="12">'June 2011'!$A$1:$Y$31</definedName>
    <definedName name="_xlnm.Print_Area" localSheetId="15">'March 2011'!$A$1:$Y$31</definedName>
    <definedName name="_xlnm.Print_Area" localSheetId="13">'May 2011'!$A$1:$Y$31</definedName>
    <definedName name="_xlnm.Print_Area" localSheetId="19">'November 2010'!$A$1:$Z$31</definedName>
    <definedName name="_xlnm.Print_Area" localSheetId="20">'October 2010'!$A$1:$Z$31</definedName>
    <definedName name="_xlnm.Print_Area" localSheetId="21">'September 2010'!$A$1:$Z$31</definedName>
  </definedNames>
  <calcPr calcId="145621"/>
</workbook>
</file>

<file path=xl/calcChain.xml><?xml version="1.0" encoding="utf-8"?>
<calcChain xmlns="http://schemas.openxmlformats.org/spreadsheetml/2006/main">
  <c r="R27" i="95" l="1"/>
  <c r="Q27" i="95"/>
  <c r="O27" i="95"/>
  <c r="N27" i="95"/>
  <c r="L27" i="95"/>
  <c r="K27" i="95"/>
  <c r="I27" i="95"/>
  <c r="H27" i="95"/>
  <c r="E27" i="95"/>
  <c r="D27" i="95"/>
  <c r="T26" i="95"/>
  <c r="W26" i="95" s="1"/>
  <c r="T25" i="95"/>
  <c r="R22" i="95"/>
  <c r="Q22" i="95"/>
  <c r="O22" i="95"/>
  <c r="N22" i="95"/>
  <c r="L22" i="95"/>
  <c r="K22" i="95"/>
  <c r="I22" i="95"/>
  <c r="H22" i="95"/>
  <c r="E22" i="95"/>
  <c r="D22" i="95"/>
  <c r="T21" i="95"/>
  <c r="W21" i="95" s="1"/>
  <c r="T20" i="95"/>
  <c r="R17" i="95"/>
  <c r="Q17" i="95"/>
  <c r="O17" i="95"/>
  <c r="N17" i="95"/>
  <c r="L17" i="95"/>
  <c r="K17" i="95"/>
  <c r="I17" i="95"/>
  <c r="H17" i="95"/>
  <c r="E17" i="95"/>
  <c r="D17" i="95"/>
  <c r="T16" i="95"/>
  <c r="W16" i="95" s="1"/>
  <c r="T15" i="95"/>
  <c r="R12" i="95"/>
  <c r="Q12" i="95"/>
  <c r="O12" i="95"/>
  <c r="N12" i="95"/>
  <c r="L12" i="95"/>
  <c r="K12" i="95"/>
  <c r="I12" i="95"/>
  <c r="H12" i="95"/>
  <c r="E12" i="95"/>
  <c r="D12" i="95"/>
  <c r="T11" i="95"/>
  <c r="W11" i="95" s="1"/>
  <c r="T10" i="95"/>
  <c r="T10" i="94"/>
  <c r="U10" i="94" s="1"/>
  <c r="W10" i="94"/>
  <c r="T11" i="94"/>
  <c r="U11" i="94" s="1"/>
  <c r="X11" i="94" s="1"/>
  <c r="W11" i="94"/>
  <c r="T12" i="94"/>
  <c r="W12" i="94"/>
  <c r="T15" i="94"/>
  <c r="U15" i="94" s="1"/>
  <c r="W15" i="94"/>
  <c r="W17" i="94" s="1"/>
  <c r="E16" i="94"/>
  <c r="T16" i="94"/>
  <c r="U16" i="94"/>
  <c r="W16" i="94"/>
  <c r="X16" i="94"/>
  <c r="D17" i="94"/>
  <c r="E17" i="94"/>
  <c r="K17" i="94"/>
  <c r="L17" i="94"/>
  <c r="N17" i="94"/>
  <c r="O17" i="94"/>
  <c r="Q17" i="94"/>
  <c r="R17" i="94"/>
  <c r="T20" i="94"/>
  <c r="U20" i="94"/>
  <c r="W20" i="94"/>
  <c r="X20" i="94"/>
  <c r="T21" i="94"/>
  <c r="U21" i="94"/>
  <c r="W21" i="94"/>
  <c r="X21" i="94"/>
  <c r="D22" i="94"/>
  <c r="E22" i="94"/>
  <c r="H22" i="94"/>
  <c r="I22" i="94"/>
  <c r="K22" i="94"/>
  <c r="L22" i="94"/>
  <c r="N22" i="94"/>
  <c r="O22" i="94"/>
  <c r="Q22" i="94"/>
  <c r="R22" i="94"/>
  <c r="T22" i="94"/>
  <c r="U22" i="94"/>
  <c r="W22" i="94"/>
  <c r="X22" i="94"/>
  <c r="T25" i="94"/>
  <c r="U25" i="94"/>
  <c r="X25" i="94" s="1"/>
  <c r="X27" i="94" s="1"/>
  <c r="W25" i="94"/>
  <c r="T26" i="94"/>
  <c r="U26" i="94"/>
  <c r="X26" i="94" s="1"/>
  <c r="W26" i="94"/>
  <c r="T27" i="94"/>
  <c r="U27" i="94"/>
  <c r="W27" i="94"/>
  <c r="T17" i="95" l="1"/>
  <c r="U15" i="95"/>
  <c r="X15" i="95" s="1"/>
  <c r="U16" i="95"/>
  <c r="X16" i="95" s="1"/>
  <c r="T22" i="95"/>
  <c r="U20" i="95"/>
  <c r="U21" i="95"/>
  <c r="X21" i="95" s="1"/>
  <c r="T27" i="95"/>
  <c r="U25" i="95"/>
  <c r="U26" i="95"/>
  <c r="X26" i="95" s="1"/>
  <c r="T12" i="95"/>
  <c r="U10" i="95"/>
  <c r="U11" i="95"/>
  <c r="X11" i="95" s="1"/>
  <c r="W10" i="95"/>
  <c r="W12" i="95" s="1"/>
  <c r="W15" i="95"/>
  <c r="W17" i="95" s="1"/>
  <c r="W20" i="95"/>
  <c r="W22" i="95" s="1"/>
  <c r="W25" i="95"/>
  <c r="W27" i="95" s="1"/>
  <c r="X10" i="95"/>
  <c r="X20" i="95"/>
  <c r="X25" i="95"/>
  <c r="U17" i="94"/>
  <c r="X15" i="94"/>
  <c r="X17" i="94" s="1"/>
  <c r="X10" i="94"/>
  <c r="X12" i="94" s="1"/>
  <c r="U12" i="94"/>
  <c r="T17" i="94"/>
  <c r="R27" i="93"/>
  <c r="Q27" i="93"/>
  <c r="O27" i="93"/>
  <c r="N27" i="93"/>
  <c r="L27" i="93"/>
  <c r="K27" i="93"/>
  <c r="I27" i="93"/>
  <c r="H27" i="93"/>
  <c r="E27" i="93"/>
  <c r="D27" i="93"/>
  <c r="T26" i="93"/>
  <c r="U26" i="93" s="1"/>
  <c r="X26" i="93" s="1"/>
  <c r="T25" i="93"/>
  <c r="R22" i="93"/>
  <c r="Q22" i="93"/>
  <c r="O22" i="93"/>
  <c r="N22" i="93"/>
  <c r="L22" i="93"/>
  <c r="K22" i="93"/>
  <c r="I22" i="93"/>
  <c r="H22" i="93"/>
  <c r="E22" i="93"/>
  <c r="D22" i="93"/>
  <c r="T21" i="93"/>
  <c r="U21" i="93"/>
  <c r="X21" i="93" s="1"/>
  <c r="T20" i="93"/>
  <c r="U20" i="93" s="1"/>
  <c r="R17" i="93"/>
  <c r="Q17" i="93"/>
  <c r="O17" i="93"/>
  <c r="N17" i="93"/>
  <c r="L17" i="93"/>
  <c r="K17" i="93"/>
  <c r="I17" i="93"/>
  <c r="H17" i="93"/>
  <c r="E17" i="93"/>
  <c r="D17" i="93"/>
  <c r="T16" i="93"/>
  <c r="W16" i="93" s="1"/>
  <c r="T15" i="93"/>
  <c r="U15" i="93" s="1"/>
  <c r="X15" i="93" s="1"/>
  <c r="R12" i="93"/>
  <c r="Q12" i="93"/>
  <c r="O12" i="93"/>
  <c r="N12" i="93"/>
  <c r="L12" i="93"/>
  <c r="K12" i="93"/>
  <c r="I12" i="93"/>
  <c r="H12" i="93"/>
  <c r="E12" i="93"/>
  <c r="D12" i="93"/>
  <c r="T11" i="93"/>
  <c r="U11" i="93" s="1"/>
  <c r="X11" i="93"/>
  <c r="T10" i="93"/>
  <c r="U10" i="93"/>
  <c r="U12" i="93" s="1"/>
  <c r="R27" i="92"/>
  <c r="Q27" i="92"/>
  <c r="O27" i="92"/>
  <c r="N27" i="92"/>
  <c r="L27" i="92"/>
  <c r="K27" i="92"/>
  <c r="I27" i="92"/>
  <c r="H27" i="92"/>
  <c r="E27" i="92"/>
  <c r="D27" i="92"/>
  <c r="T26" i="92"/>
  <c r="W26" i="92"/>
  <c r="T25" i="92"/>
  <c r="T27" i="92"/>
  <c r="R22" i="92"/>
  <c r="Q22" i="92"/>
  <c r="O22" i="92"/>
  <c r="N22" i="92"/>
  <c r="L22" i="92"/>
  <c r="K22" i="92"/>
  <c r="I22" i="92"/>
  <c r="H22" i="92"/>
  <c r="E22" i="92"/>
  <c r="D22" i="92"/>
  <c r="T21" i="92"/>
  <c r="U21" i="92"/>
  <c r="X21" i="92" s="1"/>
  <c r="T20" i="92"/>
  <c r="R17" i="92"/>
  <c r="Q17" i="92"/>
  <c r="O17" i="92"/>
  <c r="N17" i="92"/>
  <c r="L17" i="92"/>
  <c r="K17" i="92"/>
  <c r="I17" i="92"/>
  <c r="H17" i="92"/>
  <c r="E17" i="92"/>
  <c r="D17" i="92"/>
  <c r="T16" i="92"/>
  <c r="W16" i="92"/>
  <c r="T15" i="92"/>
  <c r="T17" i="92"/>
  <c r="R12" i="92"/>
  <c r="Q12" i="92"/>
  <c r="O12" i="92"/>
  <c r="N12" i="92"/>
  <c r="L12" i="92"/>
  <c r="K12" i="92"/>
  <c r="I12" i="92"/>
  <c r="H12" i="92"/>
  <c r="E12" i="92"/>
  <c r="D12" i="92"/>
  <c r="T11" i="92"/>
  <c r="W11" i="92"/>
  <c r="T10" i="92"/>
  <c r="U10" i="92"/>
  <c r="X10" i="92" s="1"/>
  <c r="R27" i="91"/>
  <c r="Q27" i="91"/>
  <c r="O27" i="91"/>
  <c r="N27" i="91"/>
  <c r="L27" i="91"/>
  <c r="K27" i="91"/>
  <c r="I27" i="91"/>
  <c r="H27" i="91"/>
  <c r="E27" i="91"/>
  <c r="D27" i="91"/>
  <c r="T26" i="91"/>
  <c r="W26" i="91" s="1"/>
  <c r="T25" i="91"/>
  <c r="R22" i="91"/>
  <c r="Q22" i="91"/>
  <c r="O22" i="91"/>
  <c r="N22" i="91"/>
  <c r="L22" i="91"/>
  <c r="K22" i="91"/>
  <c r="I22" i="91"/>
  <c r="H22" i="91"/>
  <c r="E22" i="91"/>
  <c r="D22" i="91"/>
  <c r="T21" i="91"/>
  <c r="U21" i="91"/>
  <c r="X21" i="91" s="1"/>
  <c r="T20" i="91"/>
  <c r="U20" i="91" s="1"/>
  <c r="U22" i="91" s="1"/>
  <c r="R17" i="91"/>
  <c r="Q17" i="91"/>
  <c r="O17" i="91"/>
  <c r="N17" i="91"/>
  <c r="L17" i="91"/>
  <c r="K17" i="91"/>
  <c r="I17" i="91"/>
  <c r="H17" i="91"/>
  <c r="E17" i="91"/>
  <c r="D17" i="91"/>
  <c r="T16" i="91"/>
  <c r="W16" i="91"/>
  <c r="T15" i="91"/>
  <c r="T17" i="91"/>
  <c r="R12" i="91"/>
  <c r="Q12" i="91"/>
  <c r="O12" i="91"/>
  <c r="N12" i="91"/>
  <c r="L12" i="91"/>
  <c r="K12" i="91"/>
  <c r="I12" i="91"/>
  <c r="H12" i="91"/>
  <c r="E12" i="91"/>
  <c r="D12" i="91"/>
  <c r="T11" i="91"/>
  <c r="T12" i="91"/>
  <c r="T10" i="91"/>
  <c r="U10" i="91"/>
  <c r="R27" i="90"/>
  <c r="Q27" i="90"/>
  <c r="O27" i="90"/>
  <c r="N27" i="90"/>
  <c r="L27" i="90"/>
  <c r="K27" i="90"/>
  <c r="I27" i="90"/>
  <c r="H27" i="90"/>
  <c r="E27" i="90"/>
  <c r="D27" i="90"/>
  <c r="T26" i="90"/>
  <c r="W26" i="90"/>
  <c r="T25" i="90"/>
  <c r="R22" i="90"/>
  <c r="Q22" i="90"/>
  <c r="O22" i="90"/>
  <c r="N22" i="90"/>
  <c r="L22" i="90"/>
  <c r="K22" i="90"/>
  <c r="I22" i="90"/>
  <c r="H22" i="90"/>
  <c r="E22" i="90"/>
  <c r="D22" i="90"/>
  <c r="T21" i="90"/>
  <c r="W21" i="90" s="1"/>
  <c r="U21" i="90"/>
  <c r="X21" i="90" s="1"/>
  <c r="T20" i="90"/>
  <c r="U20" i="90"/>
  <c r="U22" i="90" s="1"/>
  <c r="R17" i="90"/>
  <c r="Q17" i="90"/>
  <c r="O17" i="90"/>
  <c r="N17" i="90"/>
  <c r="L17" i="90"/>
  <c r="K17" i="90"/>
  <c r="I17" i="90"/>
  <c r="H17" i="90"/>
  <c r="E17" i="90"/>
  <c r="D17" i="90"/>
  <c r="T16" i="90"/>
  <c r="W16" i="90"/>
  <c r="T15" i="90"/>
  <c r="U15" i="90"/>
  <c r="X15" i="90" s="1"/>
  <c r="R12" i="90"/>
  <c r="Q12" i="90"/>
  <c r="O12" i="90"/>
  <c r="N12" i="90"/>
  <c r="L12" i="90"/>
  <c r="K12" i="90"/>
  <c r="I12" i="90"/>
  <c r="H12" i="90"/>
  <c r="E12" i="90"/>
  <c r="D12" i="90"/>
  <c r="T11" i="90"/>
  <c r="U11" i="90" s="1"/>
  <c r="X11" i="90"/>
  <c r="T10" i="90"/>
  <c r="U10" i="90"/>
  <c r="X10" i="90" s="1"/>
  <c r="R27" i="89"/>
  <c r="Q27" i="89"/>
  <c r="O27" i="89"/>
  <c r="N27" i="89"/>
  <c r="L27" i="89"/>
  <c r="K27" i="89"/>
  <c r="I27" i="89"/>
  <c r="H27" i="89"/>
  <c r="E27" i="89"/>
  <c r="D27" i="89"/>
  <c r="T26" i="89"/>
  <c r="W26" i="89"/>
  <c r="T25" i="89"/>
  <c r="U25" i="89"/>
  <c r="X25" i="89" s="1"/>
  <c r="R22" i="89"/>
  <c r="Q22" i="89"/>
  <c r="O22" i="89"/>
  <c r="N22" i="89"/>
  <c r="L22" i="89"/>
  <c r="K22" i="89"/>
  <c r="I22" i="89"/>
  <c r="H22" i="89"/>
  <c r="E22" i="89"/>
  <c r="D22" i="89"/>
  <c r="T21" i="89"/>
  <c r="U21" i="89"/>
  <c r="X21" i="89" s="1"/>
  <c r="T20" i="89"/>
  <c r="U20" i="89" s="1"/>
  <c r="X20" i="89"/>
  <c r="R17" i="89"/>
  <c r="Q17" i="89"/>
  <c r="O17" i="89"/>
  <c r="N17" i="89"/>
  <c r="L17" i="89"/>
  <c r="K17" i="89"/>
  <c r="I17" i="89"/>
  <c r="H17" i="89"/>
  <c r="E17" i="89"/>
  <c r="D17" i="89"/>
  <c r="T16" i="89"/>
  <c r="W16" i="89" s="1"/>
  <c r="T15" i="89"/>
  <c r="T17" i="89" s="1"/>
  <c r="R12" i="89"/>
  <c r="Q12" i="89"/>
  <c r="O12" i="89"/>
  <c r="N12" i="89"/>
  <c r="L12" i="89"/>
  <c r="K12" i="89"/>
  <c r="I12" i="89"/>
  <c r="H12" i="89"/>
  <c r="E12" i="89"/>
  <c r="D12" i="89"/>
  <c r="T11" i="89"/>
  <c r="U11" i="89" s="1"/>
  <c r="X11" i="89"/>
  <c r="T10" i="89"/>
  <c r="U10" i="89"/>
  <c r="X10" i="89" s="1"/>
  <c r="R27" i="88"/>
  <c r="Q27" i="88"/>
  <c r="O27" i="88"/>
  <c r="N27" i="88"/>
  <c r="L27" i="88"/>
  <c r="K27" i="88"/>
  <c r="I27" i="88"/>
  <c r="H27" i="88"/>
  <c r="E27" i="88"/>
  <c r="D27" i="88"/>
  <c r="T26" i="88"/>
  <c r="W26" i="88"/>
  <c r="T25" i="88"/>
  <c r="U25" i="88"/>
  <c r="X25" i="88" s="1"/>
  <c r="X27" i="88" s="1"/>
  <c r="R22" i="88"/>
  <c r="Q22" i="88"/>
  <c r="O22" i="88"/>
  <c r="N22" i="88"/>
  <c r="L22" i="88"/>
  <c r="K22" i="88"/>
  <c r="I22" i="88"/>
  <c r="H22" i="88"/>
  <c r="E22" i="88"/>
  <c r="D22" i="88"/>
  <c r="T21" i="88"/>
  <c r="U21" i="88"/>
  <c r="T20" i="88"/>
  <c r="U20" i="88"/>
  <c r="X20" i="88" s="1"/>
  <c r="R17" i="88"/>
  <c r="Q17" i="88"/>
  <c r="O17" i="88"/>
  <c r="N17" i="88"/>
  <c r="L17" i="88"/>
  <c r="K17" i="88"/>
  <c r="I17" i="88"/>
  <c r="H17" i="88"/>
  <c r="E17" i="88"/>
  <c r="D17" i="88"/>
  <c r="T16" i="88"/>
  <c r="U16" i="88"/>
  <c r="T15" i="88"/>
  <c r="R12" i="88"/>
  <c r="Q12" i="88"/>
  <c r="O12" i="88"/>
  <c r="N12" i="88"/>
  <c r="L12" i="88"/>
  <c r="K12" i="88"/>
  <c r="I12" i="88"/>
  <c r="H12" i="88"/>
  <c r="E12" i="88"/>
  <c r="D12" i="88"/>
  <c r="T11" i="88"/>
  <c r="U11" i="88" s="1"/>
  <c r="X11" i="88" s="1"/>
  <c r="T10" i="88"/>
  <c r="W10" i="88" s="1"/>
  <c r="T15" i="87"/>
  <c r="W15" i="87" s="1"/>
  <c r="T16" i="87"/>
  <c r="T11" i="87"/>
  <c r="T10" i="87"/>
  <c r="T12" i="87" s="1"/>
  <c r="R27" i="87"/>
  <c r="Q27" i="87"/>
  <c r="O27" i="87"/>
  <c r="N27" i="87"/>
  <c r="L27" i="87"/>
  <c r="K27" i="87"/>
  <c r="I27" i="87"/>
  <c r="H27" i="87"/>
  <c r="E27" i="87"/>
  <c r="D27" i="87"/>
  <c r="T26" i="87"/>
  <c r="T25" i="87"/>
  <c r="R22" i="87"/>
  <c r="Q22" i="87"/>
  <c r="O22" i="87"/>
  <c r="N22" i="87"/>
  <c r="L22" i="87"/>
  <c r="K22" i="87"/>
  <c r="I22" i="87"/>
  <c r="H22" i="87"/>
  <c r="E22" i="87"/>
  <c r="D22" i="87"/>
  <c r="T21" i="87"/>
  <c r="T20" i="87"/>
  <c r="W20" i="87" s="1"/>
  <c r="T22" i="87"/>
  <c r="R17" i="87"/>
  <c r="Q17" i="87"/>
  <c r="O17" i="87"/>
  <c r="N17" i="87"/>
  <c r="L17" i="87"/>
  <c r="K17" i="87"/>
  <c r="I17" i="87"/>
  <c r="H17" i="87"/>
  <c r="E17" i="87"/>
  <c r="D17" i="87"/>
  <c r="R12" i="87"/>
  <c r="Q12" i="87"/>
  <c r="O12" i="87"/>
  <c r="N12" i="87"/>
  <c r="L12" i="87"/>
  <c r="K12" i="87"/>
  <c r="I12" i="87"/>
  <c r="H12" i="87"/>
  <c r="E12" i="87"/>
  <c r="D12" i="87"/>
  <c r="T15" i="86"/>
  <c r="T17" i="86" s="1"/>
  <c r="T16" i="86"/>
  <c r="U16" i="86" s="1"/>
  <c r="T21" i="86"/>
  <c r="T20" i="86"/>
  <c r="T11" i="86"/>
  <c r="U11" i="86"/>
  <c r="X11" i="86" s="1"/>
  <c r="T10" i="86"/>
  <c r="R27" i="86"/>
  <c r="Q27" i="86"/>
  <c r="O27" i="86"/>
  <c r="N27" i="86"/>
  <c r="L27" i="86"/>
  <c r="K27" i="86"/>
  <c r="I27" i="86"/>
  <c r="H27" i="86"/>
  <c r="E27" i="86"/>
  <c r="D27" i="86"/>
  <c r="T26" i="86"/>
  <c r="T25" i="86"/>
  <c r="R22" i="86"/>
  <c r="Q22" i="86"/>
  <c r="O22" i="86"/>
  <c r="N22" i="86"/>
  <c r="L22" i="86"/>
  <c r="K22" i="86"/>
  <c r="I22" i="86"/>
  <c r="H22" i="86"/>
  <c r="E22" i="86"/>
  <c r="D22" i="86"/>
  <c r="R17" i="86"/>
  <c r="Q17" i="86"/>
  <c r="O17" i="86"/>
  <c r="N17" i="86"/>
  <c r="L17" i="86"/>
  <c r="K17" i="86"/>
  <c r="I17" i="86"/>
  <c r="H17" i="86"/>
  <c r="E17" i="86"/>
  <c r="D17" i="86"/>
  <c r="R12" i="86"/>
  <c r="Q12" i="86"/>
  <c r="O12" i="86"/>
  <c r="N12" i="86"/>
  <c r="L12" i="86"/>
  <c r="K12" i="86"/>
  <c r="I12" i="86"/>
  <c r="H12" i="86"/>
  <c r="E12" i="86"/>
  <c r="D12" i="86"/>
  <c r="R12" i="85"/>
  <c r="Q12" i="85"/>
  <c r="O12" i="85"/>
  <c r="N12" i="85"/>
  <c r="L12" i="85"/>
  <c r="K12" i="85"/>
  <c r="I12" i="85"/>
  <c r="H12" i="85"/>
  <c r="E12" i="85"/>
  <c r="D12" i="85"/>
  <c r="R27" i="85"/>
  <c r="Q27" i="85"/>
  <c r="O27" i="85"/>
  <c r="N27" i="85"/>
  <c r="L27" i="85"/>
  <c r="K27" i="85"/>
  <c r="I27" i="85"/>
  <c r="H27" i="85"/>
  <c r="E27" i="85"/>
  <c r="D27" i="85"/>
  <c r="T26" i="85"/>
  <c r="U26" i="85" s="1"/>
  <c r="X26" i="85"/>
  <c r="T25" i="85"/>
  <c r="T27" i="85"/>
  <c r="R22" i="85"/>
  <c r="Q22" i="85"/>
  <c r="O22" i="85"/>
  <c r="N22" i="85"/>
  <c r="L22" i="85"/>
  <c r="K22" i="85"/>
  <c r="I22" i="85"/>
  <c r="H22" i="85"/>
  <c r="E22" i="85"/>
  <c r="D22" i="85"/>
  <c r="T20" i="85"/>
  <c r="R17" i="85"/>
  <c r="Q17" i="85"/>
  <c r="O17" i="85"/>
  <c r="N17" i="85"/>
  <c r="L17" i="85"/>
  <c r="K17" i="85"/>
  <c r="I17" i="85"/>
  <c r="H17" i="85"/>
  <c r="E17" i="85"/>
  <c r="D17" i="85"/>
  <c r="T16" i="85"/>
  <c r="W16" i="85" s="1"/>
  <c r="T15" i="85"/>
  <c r="U15" i="85" s="1"/>
  <c r="U11" i="85"/>
  <c r="X11" i="85" s="1"/>
  <c r="T11" i="85"/>
  <c r="W11" i="85" s="1"/>
  <c r="U10" i="85"/>
  <c r="X10" i="85" s="1"/>
  <c r="T10" i="85"/>
  <c r="T12" i="85"/>
  <c r="T26" i="84"/>
  <c r="U26" i="84"/>
  <c r="X26" i="84" s="1"/>
  <c r="T25" i="84"/>
  <c r="U25" i="84" s="1"/>
  <c r="X25" i="84"/>
  <c r="X27" i="84" s="1"/>
  <c r="T20" i="84"/>
  <c r="U11" i="84"/>
  <c r="X11" i="84"/>
  <c r="U10" i="84"/>
  <c r="X10" i="84"/>
  <c r="T16" i="84"/>
  <c r="U16" i="84" s="1"/>
  <c r="X16" i="84" s="1"/>
  <c r="T15" i="84"/>
  <c r="T11" i="84"/>
  <c r="W11" i="84"/>
  <c r="T10" i="84"/>
  <c r="O21" i="84"/>
  <c r="O22" i="84"/>
  <c r="N21" i="84"/>
  <c r="N22" i="84"/>
  <c r="L21" i="84"/>
  <c r="L22" i="84" s="1"/>
  <c r="K21" i="84"/>
  <c r="K22" i="84" s="1"/>
  <c r="I21" i="84"/>
  <c r="I22" i="84" s="1"/>
  <c r="H21" i="84"/>
  <c r="H22" i="84" s="1"/>
  <c r="E21" i="84"/>
  <c r="E22" i="84" s="1"/>
  <c r="D21" i="84"/>
  <c r="D22" i="84" s="1"/>
  <c r="D17" i="84"/>
  <c r="E17" i="84"/>
  <c r="H17" i="84"/>
  <c r="I17" i="84"/>
  <c r="K17" i="84"/>
  <c r="L17" i="84"/>
  <c r="N17" i="84"/>
  <c r="O17" i="84"/>
  <c r="Q17" i="84"/>
  <c r="R17" i="84"/>
  <c r="Q22" i="84"/>
  <c r="R22" i="84"/>
  <c r="D27" i="84"/>
  <c r="E27" i="84"/>
  <c r="H27" i="84"/>
  <c r="I27" i="84"/>
  <c r="K27" i="84"/>
  <c r="L27" i="84"/>
  <c r="N27" i="84"/>
  <c r="O27" i="84"/>
  <c r="Q27" i="84"/>
  <c r="R27" i="84"/>
  <c r="T10" i="83"/>
  <c r="W10" i="83" s="1"/>
  <c r="W12" i="83" s="1"/>
  <c r="U10" i="83"/>
  <c r="T11" i="83"/>
  <c r="W11" i="83" s="1"/>
  <c r="U11" i="83"/>
  <c r="X11" i="83" s="1"/>
  <c r="D12" i="83"/>
  <c r="E12" i="83"/>
  <c r="H12" i="83"/>
  <c r="I12" i="83"/>
  <c r="K12" i="83"/>
  <c r="L12" i="83"/>
  <c r="N12" i="83"/>
  <c r="O12" i="83"/>
  <c r="Q12" i="83"/>
  <c r="R12" i="83"/>
  <c r="T15" i="83"/>
  <c r="U15" i="83"/>
  <c r="X15" i="83" s="1"/>
  <c r="X17" i="83" s="1"/>
  <c r="T16" i="83"/>
  <c r="W16" i="83"/>
  <c r="U16" i="83"/>
  <c r="X16" i="83"/>
  <c r="D17" i="83"/>
  <c r="E17" i="83"/>
  <c r="H17" i="83"/>
  <c r="I17" i="83"/>
  <c r="K17" i="83"/>
  <c r="L17" i="83"/>
  <c r="N17" i="83"/>
  <c r="O17" i="83"/>
  <c r="Q17" i="83"/>
  <c r="R17" i="83"/>
  <c r="T20" i="83"/>
  <c r="W20" i="83"/>
  <c r="U20" i="83"/>
  <c r="X20" i="83"/>
  <c r="T21" i="83"/>
  <c r="U21" i="83"/>
  <c r="X21" i="83" s="1"/>
  <c r="D22" i="83"/>
  <c r="E22" i="83"/>
  <c r="H22" i="83"/>
  <c r="I22" i="83"/>
  <c r="K22" i="83"/>
  <c r="L22" i="83"/>
  <c r="N22" i="83"/>
  <c r="O22" i="83"/>
  <c r="Q22" i="83"/>
  <c r="R22" i="83"/>
  <c r="U22" i="83"/>
  <c r="T25" i="83"/>
  <c r="W25" i="83"/>
  <c r="U25" i="83"/>
  <c r="X25" i="83" s="1"/>
  <c r="T26" i="83"/>
  <c r="W26" i="83" s="1"/>
  <c r="U26" i="83"/>
  <c r="X26" i="83" s="1"/>
  <c r="X27" i="83"/>
  <c r="D27" i="83"/>
  <c r="E27" i="83"/>
  <c r="H27" i="83"/>
  <c r="I27" i="83"/>
  <c r="K27" i="83"/>
  <c r="L27" i="83"/>
  <c r="N27" i="83"/>
  <c r="O27" i="83"/>
  <c r="Q27" i="83"/>
  <c r="R27" i="83"/>
  <c r="R27" i="82"/>
  <c r="Q27" i="82"/>
  <c r="O27" i="82"/>
  <c r="N27" i="82"/>
  <c r="L27" i="82"/>
  <c r="K27" i="82"/>
  <c r="I27" i="82"/>
  <c r="H27" i="82"/>
  <c r="E27" i="82"/>
  <c r="D27" i="82"/>
  <c r="U26" i="82"/>
  <c r="X26" i="82"/>
  <c r="T26" i="82"/>
  <c r="W26" i="82"/>
  <c r="U25" i="82"/>
  <c r="X25" i="82"/>
  <c r="X27" i="82" s="1"/>
  <c r="T25" i="82"/>
  <c r="W25" i="82" s="1"/>
  <c r="W27" i="82"/>
  <c r="R22" i="82"/>
  <c r="Q22" i="82"/>
  <c r="O22" i="82"/>
  <c r="N22" i="82"/>
  <c r="L22" i="82"/>
  <c r="K22" i="82"/>
  <c r="I22" i="82"/>
  <c r="H22" i="82"/>
  <c r="E22" i="82"/>
  <c r="D22" i="82"/>
  <c r="U21" i="82"/>
  <c r="T21" i="82"/>
  <c r="W21" i="82" s="1"/>
  <c r="U20" i="82"/>
  <c r="X20" i="82" s="1"/>
  <c r="T20" i="82"/>
  <c r="W20" i="82" s="1"/>
  <c r="R17" i="82"/>
  <c r="Q17" i="82"/>
  <c r="O17" i="82"/>
  <c r="N17" i="82"/>
  <c r="L17" i="82"/>
  <c r="K17" i="82"/>
  <c r="I17" i="82"/>
  <c r="H17" i="82"/>
  <c r="E17" i="82"/>
  <c r="D17" i="82"/>
  <c r="U16" i="82"/>
  <c r="X16" i="82"/>
  <c r="T16" i="82"/>
  <c r="W16" i="82"/>
  <c r="U15" i="82"/>
  <c r="T15" i="82"/>
  <c r="R12" i="82"/>
  <c r="Q12" i="82"/>
  <c r="O12" i="82"/>
  <c r="N12" i="82"/>
  <c r="L12" i="82"/>
  <c r="K12" i="82"/>
  <c r="I12" i="82"/>
  <c r="H12" i="82"/>
  <c r="E12" i="82"/>
  <c r="D12" i="82"/>
  <c r="U11" i="82"/>
  <c r="X11" i="82"/>
  <c r="T11" i="82"/>
  <c r="W11" i="82"/>
  <c r="U10" i="82"/>
  <c r="U12" i="82"/>
  <c r="T10" i="82"/>
  <c r="W10" i="82"/>
  <c r="R27" i="81"/>
  <c r="Q27" i="81"/>
  <c r="O27" i="81"/>
  <c r="N27" i="81"/>
  <c r="L27" i="81"/>
  <c r="K27" i="81"/>
  <c r="I27" i="81"/>
  <c r="H27" i="81"/>
  <c r="E27" i="81"/>
  <c r="D27" i="81"/>
  <c r="U26" i="81"/>
  <c r="X26" i="81"/>
  <c r="T26" i="81"/>
  <c r="W26" i="81" s="1"/>
  <c r="U25" i="81"/>
  <c r="X25" i="81" s="1"/>
  <c r="T25" i="81"/>
  <c r="R22" i="81"/>
  <c r="Q22" i="81"/>
  <c r="O22" i="81"/>
  <c r="N22" i="81"/>
  <c r="L22" i="81"/>
  <c r="K22" i="81"/>
  <c r="I22" i="81"/>
  <c r="H22" i="81"/>
  <c r="E22" i="81"/>
  <c r="D22" i="81"/>
  <c r="U21" i="81"/>
  <c r="X21" i="81" s="1"/>
  <c r="T21" i="81"/>
  <c r="W21" i="81" s="1"/>
  <c r="U20" i="81"/>
  <c r="T20" i="81"/>
  <c r="R17" i="81"/>
  <c r="Q17" i="81"/>
  <c r="O17" i="81"/>
  <c r="N17" i="81"/>
  <c r="L17" i="81"/>
  <c r="K17" i="81"/>
  <c r="I17" i="81"/>
  <c r="H17" i="81"/>
  <c r="E17" i="81"/>
  <c r="D17" i="81"/>
  <c r="U16" i="81"/>
  <c r="X16" i="81" s="1"/>
  <c r="T16" i="81"/>
  <c r="W16" i="81" s="1"/>
  <c r="U15" i="81"/>
  <c r="T15" i="81"/>
  <c r="W15" i="81" s="1"/>
  <c r="W17" i="81" s="1"/>
  <c r="R12" i="81"/>
  <c r="Q12" i="81"/>
  <c r="O12" i="81"/>
  <c r="N12" i="81"/>
  <c r="L12" i="81"/>
  <c r="K12" i="81"/>
  <c r="I12" i="81"/>
  <c r="H12" i="81"/>
  <c r="E12" i="81"/>
  <c r="D12" i="81"/>
  <c r="U11" i="81"/>
  <c r="X11" i="81"/>
  <c r="T11" i="81"/>
  <c r="W11" i="81"/>
  <c r="U10" i="81"/>
  <c r="T10" i="81"/>
  <c r="D22" i="80"/>
  <c r="E22" i="80"/>
  <c r="D27" i="80"/>
  <c r="E27" i="80"/>
  <c r="T20" i="80"/>
  <c r="W20" i="80" s="1"/>
  <c r="T10" i="80"/>
  <c r="T12" i="80" s="1"/>
  <c r="U10" i="80"/>
  <c r="U12" i="80" s="1"/>
  <c r="T11" i="80"/>
  <c r="U11" i="80"/>
  <c r="D12" i="80"/>
  <c r="E12" i="80"/>
  <c r="H12" i="80"/>
  <c r="I12" i="80"/>
  <c r="K12" i="80"/>
  <c r="L12" i="80"/>
  <c r="N12" i="80"/>
  <c r="O12" i="80"/>
  <c r="Q12" i="80"/>
  <c r="R12" i="80"/>
  <c r="T15" i="80"/>
  <c r="W15" i="80"/>
  <c r="U15" i="80"/>
  <c r="X15" i="80"/>
  <c r="T16" i="80"/>
  <c r="W16" i="80"/>
  <c r="U16" i="80"/>
  <c r="D17" i="80"/>
  <c r="E17" i="80"/>
  <c r="H17" i="80"/>
  <c r="I17" i="80"/>
  <c r="K17" i="80"/>
  <c r="L17" i="80"/>
  <c r="N17" i="80"/>
  <c r="O17" i="80"/>
  <c r="Q17" i="80"/>
  <c r="R17" i="80"/>
  <c r="U20" i="80"/>
  <c r="U22" i="80" s="1"/>
  <c r="U21" i="80"/>
  <c r="X21" i="80"/>
  <c r="T21" i="80"/>
  <c r="W21" i="80"/>
  <c r="H22" i="80"/>
  <c r="I22" i="80"/>
  <c r="K22" i="80"/>
  <c r="L22" i="80"/>
  <c r="N22" i="80"/>
  <c r="O22" i="80"/>
  <c r="Q22" i="80"/>
  <c r="R22" i="80"/>
  <c r="T25" i="80"/>
  <c r="U25" i="80"/>
  <c r="T26" i="80"/>
  <c r="U26" i="80"/>
  <c r="X26" i="80" s="1"/>
  <c r="H27" i="80"/>
  <c r="I27" i="80"/>
  <c r="K27" i="80"/>
  <c r="L27" i="80"/>
  <c r="N27" i="80"/>
  <c r="O27" i="80"/>
  <c r="Q27" i="80"/>
  <c r="R27" i="80"/>
  <c r="T10" i="79"/>
  <c r="U10" i="79"/>
  <c r="T11" i="79"/>
  <c r="W11" i="79" s="1"/>
  <c r="U11" i="79"/>
  <c r="X11" i="79" s="1"/>
  <c r="D12" i="79"/>
  <c r="E12" i="79"/>
  <c r="H12" i="79"/>
  <c r="I12" i="79"/>
  <c r="K12" i="79"/>
  <c r="L12" i="79"/>
  <c r="N12" i="79"/>
  <c r="O12" i="79"/>
  <c r="Q12" i="79"/>
  <c r="R12" i="79"/>
  <c r="T15" i="79"/>
  <c r="W15" i="79"/>
  <c r="U15" i="79"/>
  <c r="U17" i="79"/>
  <c r="T16" i="79"/>
  <c r="U16" i="79"/>
  <c r="X16" i="79" s="1"/>
  <c r="D17" i="79"/>
  <c r="E17" i="79"/>
  <c r="H17" i="79"/>
  <c r="I17" i="79"/>
  <c r="K17" i="79"/>
  <c r="L17" i="79"/>
  <c r="N17" i="79"/>
  <c r="O17" i="79"/>
  <c r="Q17" i="79"/>
  <c r="R17" i="79"/>
  <c r="T20" i="79"/>
  <c r="U20" i="79"/>
  <c r="X20" i="79" s="1"/>
  <c r="X22" i="79" s="1"/>
  <c r="T21" i="79"/>
  <c r="W21" i="79" s="1"/>
  <c r="U21" i="79"/>
  <c r="X21" i="79" s="1"/>
  <c r="D22" i="79"/>
  <c r="E22" i="79"/>
  <c r="H22" i="79"/>
  <c r="I22" i="79"/>
  <c r="K22" i="79"/>
  <c r="L22" i="79"/>
  <c r="N22" i="79"/>
  <c r="O22" i="79"/>
  <c r="Q22" i="79"/>
  <c r="R22" i="79"/>
  <c r="T25" i="79"/>
  <c r="U25" i="79"/>
  <c r="X25" i="79"/>
  <c r="T26" i="79"/>
  <c r="W26" i="79"/>
  <c r="U26" i="79"/>
  <c r="X26" i="79"/>
  <c r="D27" i="79"/>
  <c r="E27" i="79"/>
  <c r="H27" i="79"/>
  <c r="I27" i="79"/>
  <c r="K27" i="79"/>
  <c r="L27" i="79"/>
  <c r="N27" i="79"/>
  <c r="O27" i="79"/>
  <c r="Q27" i="79"/>
  <c r="R27" i="79"/>
  <c r="T10" i="77"/>
  <c r="T12" i="77" s="1"/>
  <c r="W10" i="77"/>
  <c r="U10" i="77"/>
  <c r="X10" i="77" s="1"/>
  <c r="T11" i="77"/>
  <c r="W11" i="77"/>
  <c r="U11" i="77"/>
  <c r="X11" i="77"/>
  <c r="D12" i="77"/>
  <c r="E12" i="77"/>
  <c r="H12" i="77"/>
  <c r="I12" i="77"/>
  <c r="K12" i="77"/>
  <c r="L12" i="77"/>
  <c r="N12" i="77"/>
  <c r="O12" i="77"/>
  <c r="Q12" i="77"/>
  <c r="R12" i="77"/>
  <c r="T15" i="77"/>
  <c r="U15" i="77"/>
  <c r="X15" i="77" s="1"/>
  <c r="X17" i="77" s="1"/>
  <c r="T16" i="77"/>
  <c r="W16" i="77" s="1"/>
  <c r="U16" i="77"/>
  <c r="X16" i="77" s="1"/>
  <c r="D17" i="77"/>
  <c r="E17" i="77"/>
  <c r="H17" i="77"/>
  <c r="I17" i="77"/>
  <c r="K17" i="77"/>
  <c r="L17" i="77"/>
  <c r="N17" i="77"/>
  <c r="O17" i="77"/>
  <c r="Q17" i="77"/>
  <c r="R17" i="77"/>
  <c r="T20" i="77"/>
  <c r="W20" i="77"/>
  <c r="U20" i="77"/>
  <c r="X20" i="77" s="1"/>
  <c r="T21" i="77"/>
  <c r="T22" i="77" s="1"/>
  <c r="U21" i="77"/>
  <c r="D22" i="77"/>
  <c r="E22" i="77"/>
  <c r="H22" i="77"/>
  <c r="I22" i="77"/>
  <c r="K22" i="77"/>
  <c r="L22" i="77"/>
  <c r="N22" i="77"/>
  <c r="O22" i="77"/>
  <c r="Q22" i="77"/>
  <c r="R22" i="77"/>
  <c r="T25" i="77"/>
  <c r="T27" i="77" s="1"/>
  <c r="U25" i="77"/>
  <c r="U27" i="77" s="1"/>
  <c r="T26" i="77"/>
  <c r="W26" i="77"/>
  <c r="U26" i="77"/>
  <c r="X26" i="77"/>
  <c r="D27" i="77"/>
  <c r="E27" i="77"/>
  <c r="H27" i="77"/>
  <c r="I27" i="77"/>
  <c r="K27" i="77"/>
  <c r="L27" i="77"/>
  <c r="N27" i="77"/>
  <c r="O27" i="77"/>
  <c r="Q27" i="77"/>
  <c r="R27" i="77"/>
  <c r="T10" i="76"/>
  <c r="T12" i="76"/>
  <c r="T11" i="76"/>
  <c r="U10" i="76"/>
  <c r="U11" i="76"/>
  <c r="X11" i="76"/>
  <c r="D12" i="76"/>
  <c r="E12" i="76"/>
  <c r="H12" i="76"/>
  <c r="I12" i="76"/>
  <c r="K12" i="76"/>
  <c r="L12" i="76"/>
  <c r="N12" i="76"/>
  <c r="O12" i="76"/>
  <c r="Q12" i="76"/>
  <c r="R12" i="76"/>
  <c r="T15" i="76"/>
  <c r="U15" i="76"/>
  <c r="T16" i="76"/>
  <c r="W16" i="76"/>
  <c r="U16" i="76"/>
  <c r="X16" i="76"/>
  <c r="D17" i="76"/>
  <c r="E17" i="76"/>
  <c r="H17" i="76"/>
  <c r="I17" i="76"/>
  <c r="K17" i="76"/>
  <c r="L17" i="76"/>
  <c r="N17" i="76"/>
  <c r="O17" i="76"/>
  <c r="Q17" i="76"/>
  <c r="R17" i="76"/>
  <c r="T20" i="76"/>
  <c r="W20" i="76"/>
  <c r="U20" i="76"/>
  <c r="X20" i="76"/>
  <c r="T21" i="76"/>
  <c r="U21" i="76"/>
  <c r="U22" i="76" s="1"/>
  <c r="D22" i="76"/>
  <c r="E22" i="76"/>
  <c r="H22" i="76"/>
  <c r="I22" i="76"/>
  <c r="K22" i="76"/>
  <c r="L22" i="76"/>
  <c r="N22" i="76"/>
  <c r="O22" i="76"/>
  <c r="Q22" i="76"/>
  <c r="R22" i="76"/>
  <c r="T25" i="76"/>
  <c r="T26" i="76"/>
  <c r="U25" i="76"/>
  <c r="X25" i="76"/>
  <c r="U26" i="76"/>
  <c r="U27" i="76"/>
  <c r="D27" i="76"/>
  <c r="E27" i="76"/>
  <c r="H27" i="76"/>
  <c r="I27" i="76"/>
  <c r="K27" i="76"/>
  <c r="L27" i="76"/>
  <c r="N27" i="76"/>
  <c r="O27" i="76"/>
  <c r="Q27" i="76"/>
  <c r="R27" i="76"/>
  <c r="L22" i="75"/>
  <c r="K22" i="75"/>
  <c r="T10" i="75"/>
  <c r="U10" i="75"/>
  <c r="X10" i="75" s="1"/>
  <c r="T11" i="75"/>
  <c r="W11" i="75"/>
  <c r="U11" i="75"/>
  <c r="X11" i="75"/>
  <c r="D12" i="75"/>
  <c r="E12" i="75"/>
  <c r="H12" i="75"/>
  <c r="I12" i="75"/>
  <c r="K12" i="75"/>
  <c r="L12" i="75"/>
  <c r="N12" i="75"/>
  <c r="O12" i="75"/>
  <c r="Q12" i="75"/>
  <c r="R12" i="75"/>
  <c r="T15" i="75"/>
  <c r="W15" i="75"/>
  <c r="U15" i="75"/>
  <c r="U17" i="75" s="1"/>
  <c r="T16" i="75"/>
  <c r="W16" i="75"/>
  <c r="U16" i="75"/>
  <c r="D17" i="75"/>
  <c r="E17" i="75"/>
  <c r="H17" i="75"/>
  <c r="I17" i="75"/>
  <c r="K17" i="75"/>
  <c r="L17" i="75"/>
  <c r="N17" i="75"/>
  <c r="O17" i="75"/>
  <c r="Q17" i="75"/>
  <c r="R17" i="75"/>
  <c r="T20" i="75"/>
  <c r="T22" i="75" s="1"/>
  <c r="U20" i="75"/>
  <c r="X20" i="75"/>
  <c r="T21" i="75"/>
  <c r="W21" i="75" s="1"/>
  <c r="U21" i="75"/>
  <c r="D22" i="75"/>
  <c r="E22" i="75"/>
  <c r="H22" i="75"/>
  <c r="I22" i="75"/>
  <c r="N22" i="75"/>
  <c r="O22" i="75"/>
  <c r="Q22" i="75"/>
  <c r="R22" i="75"/>
  <c r="T25" i="75"/>
  <c r="U25" i="75"/>
  <c r="T26" i="75"/>
  <c r="W26" i="75"/>
  <c r="U26" i="75"/>
  <c r="X26" i="75"/>
  <c r="D27" i="75"/>
  <c r="E27" i="75"/>
  <c r="H27" i="75"/>
  <c r="I27" i="75"/>
  <c r="K27" i="75"/>
  <c r="L27" i="75"/>
  <c r="N27" i="75"/>
  <c r="O27" i="75"/>
  <c r="Q27" i="75"/>
  <c r="R27" i="75"/>
  <c r="U26" i="74"/>
  <c r="X26" i="74"/>
  <c r="T26" i="74"/>
  <c r="W26" i="74"/>
  <c r="U25" i="74"/>
  <c r="T25" i="74"/>
  <c r="W25" i="74" s="1"/>
  <c r="U21" i="74"/>
  <c r="T21" i="74"/>
  <c r="W21" i="74" s="1"/>
  <c r="U20" i="74"/>
  <c r="T20" i="74"/>
  <c r="U16" i="74"/>
  <c r="X16" i="74"/>
  <c r="T16" i="74"/>
  <c r="W16" i="74"/>
  <c r="U15" i="74"/>
  <c r="T15" i="74"/>
  <c r="W15" i="74" s="1"/>
  <c r="W17" i="74"/>
  <c r="U11" i="74"/>
  <c r="X11" i="74"/>
  <c r="T11" i="74"/>
  <c r="W11" i="74"/>
  <c r="U10" i="74"/>
  <c r="U12" i="74"/>
  <c r="T10" i="74"/>
  <c r="R12" i="74"/>
  <c r="Q12" i="74"/>
  <c r="O12" i="74"/>
  <c r="N12" i="74"/>
  <c r="L12" i="74"/>
  <c r="K12" i="74"/>
  <c r="I12" i="74"/>
  <c r="H12" i="74"/>
  <c r="E12" i="74"/>
  <c r="D12" i="74"/>
  <c r="R17" i="74"/>
  <c r="Q17" i="74"/>
  <c r="O17" i="74"/>
  <c r="N17" i="74"/>
  <c r="L17" i="74"/>
  <c r="K17" i="74"/>
  <c r="I17" i="74"/>
  <c r="H17" i="74"/>
  <c r="E17" i="74"/>
  <c r="D17" i="74"/>
  <c r="L22" i="74"/>
  <c r="K22" i="74"/>
  <c r="X21" i="74"/>
  <c r="R22" i="74"/>
  <c r="Q22" i="74"/>
  <c r="O22" i="74"/>
  <c r="N22" i="74"/>
  <c r="I22" i="74"/>
  <c r="H22" i="74"/>
  <c r="E22" i="74"/>
  <c r="D22" i="74"/>
  <c r="W27" i="74"/>
  <c r="R27" i="74"/>
  <c r="Q27" i="74"/>
  <c r="O27" i="74"/>
  <c r="N27" i="74"/>
  <c r="L27" i="74"/>
  <c r="K27" i="74"/>
  <c r="I27" i="74"/>
  <c r="H27" i="74"/>
  <c r="E27" i="74"/>
  <c r="D27" i="74"/>
  <c r="T20" i="73"/>
  <c r="T22" i="73"/>
  <c r="U20" i="73"/>
  <c r="T21" i="73"/>
  <c r="W21" i="73" s="1"/>
  <c r="U21" i="73"/>
  <c r="X21" i="73"/>
  <c r="R12" i="73"/>
  <c r="Q12" i="73"/>
  <c r="O12" i="73"/>
  <c r="N12" i="73"/>
  <c r="L12" i="73"/>
  <c r="K12" i="73"/>
  <c r="I12" i="73"/>
  <c r="H12" i="73"/>
  <c r="U26" i="73"/>
  <c r="U25" i="73"/>
  <c r="X25" i="73" s="1"/>
  <c r="T26" i="73"/>
  <c r="W26" i="73" s="1"/>
  <c r="T25" i="73"/>
  <c r="W25" i="73" s="1"/>
  <c r="W27" i="73"/>
  <c r="L27" i="73"/>
  <c r="K27" i="73"/>
  <c r="R27" i="73"/>
  <c r="Q27" i="73"/>
  <c r="O27" i="73"/>
  <c r="N27" i="73"/>
  <c r="I27" i="73"/>
  <c r="U11" i="73"/>
  <c r="X11" i="73" s="1"/>
  <c r="T11" i="73"/>
  <c r="W11" i="73" s="1"/>
  <c r="U10" i="73"/>
  <c r="X10" i="73" s="1"/>
  <c r="T10" i="73"/>
  <c r="W10" i="73"/>
  <c r="W12" i="73" s="1"/>
  <c r="R27" i="72"/>
  <c r="O27" i="72"/>
  <c r="L27" i="72"/>
  <c r="I27" i="72"/>
  <c r="L22" i="72"/>
  <c r="K22" i="72"/>
  <c r="R12" i="72"/>
  <c r="Q12" i="72"/>
  <c r="O12" i="72"/>
  <c r="N12" i="72"/>
  <c r="L12" i="72"/>
  <c r="K12" i="72"/>
  <c r="I12" i="72"/>
  <c r="H12" i="72"/>
  <c r="T15" i="73"/>
  <c r="T17" i="73" s="1"/>
  <c r="L22" i="73"/>
  <c r="K22" i="73"/>
  <c r="U16" i="73"/>
  <c r="X16" i="73"/>
  <c r="T16" i="73"/>
  <c r="U15" i="73"/>
  <c r="X15" i="73"/>
  <c r="D12" i="73"/>
  <c r="E12" i="73"/>
  <c r="D17" i="73"/>
  <c r="E17" i="73"/>
  <c r="H17" i="73"/>
  <c r="I17" i="73"/>
  <c r="K17" i="73"/>
  <c r="L17" i="73"/>
  <c r="N17" i="73"/>
  <c r="O17" i="73"/>
  <c r="Q17" i="73"/>
  <c r="R17" i="73"/>
  <c r="D22" i="73"/>
  <c r="E22" i="73"/>
  <c r="H22" i="73"/>
  <c r="I22" i="73"/>
  <c r="N22" i="73"/>
  <c r="O22" i="73"/>
  <c r="Q22" i="73"/>
  <c r="R22" i="73"/>
  <c r="D27" i="73"/>
  <c r="E27" i="73"/>
  <c r="H27" i="73"/>
  <c r="T26" i="72"/>
  <c r="T25" i="72"/>
  <c r="X11" i="72"/>
  <c r="W11" i="72"/>
  <c r="X10" i="72"/>
  <c r="W10" i="72"/>
  <c r="W12" i="72"/>
  <c r="X26" i="72"/>
  <c r="X25" i="72"/>
  <c r="X27" i="72" s="1"/>
  <c r="T15" i="72"/>
  <c r="T17" i="72" s="1"/>
  <c r="U15" i="72"/>
  <c r="T16" i="72"/>
  <c r="W16" i="72" s="1"/>
  <c r="U16" i="72"/>
  <c r="X16" i="72" s="1"/>
  <c r="U21" i="72"/>
  <c r="X21" i="72" s="1"/>
  <c r="T21" i="72"/>
  <c r="W21" i="72"/>
  <c r="U20" i="72"/>
  <c r="X20" i="72"/>
  <c r="X22" i="72" s="1"/>
  <c r="T20" i="72"/>
  <c r="O22" i="72"/>
  <c r="N22" i="72"/>
  <c r="Q27" i="72"/>
  <c r="N27" i="72"/>
  <c r="K27" i="72"/>
  <c r="H27" i="72"/>
  <c r="I22" i="72"/>
  <c r="H22" i="72"/>
  <c r="R22" i="72"/>
  <c r="Q22" i="72"/>
  <c r="R17" i="72"/>
  <c r="Q17" i="72"/>
  <c r="O17" i="72"/>
  <c r="N17" i="72"/>
  <c r="L17" i="72"/>
  <c r="K17" i="72"/>
  <c r="I17" i="72"/>
  <c r="H17" i="72"/>
  <c r="D12" i="72"/>
  <c r="E12" i="72"/>
  <c r="T12" i="72"/>
  <c r="U12" i="72"/>
  <c r="D17" i="72"/>
  <c r="E17" i="72"/>
  <c r="D22" i="72"/>
  <c r="E22" i="72"/>
  <c r="D27" i="72"/>
  <c r="E27" i="72"/>
  <c r="U27" i="72"/>
  <c r="E16" i="70"/>
  <c r="C10" i="70"/>
  <c r="D10" i="70"/>
  <c r="E14" i="70"/>
  <c r="E15" i="70"/>
  <c r="E17" i="70"/>
  <c r="C18" i="70"/>
  <c r="D18" i="70"/>
  <c r="C26" i="70"/>
  <c r="D26" i="70"/>
  <c r="E26" i="70"/>
  <c r="C18" i="69"/>
  <c r="C26" i="69"/>
  <c r="D26" i="69"/>
  <c r="E26" i="69"/>
  <c r="D26" i="68"/>
  <c r="E26" i="68"/>
  <c r="C26" i="68"/>
  <c r="C10" i="69"/>
  <c r="D10" i="69"/>
  <c r="E17" i="69"/>
  <c r="E16" i="69"/>
  <c r="E15" i="69"/>
  <c r="E14" i="69"/>
  <c r="D18" i="69"/>
  <c r="C22" i="66"/>
  <c r="C23" i="66"/>
  <c r="C24" i="66"/>
  <c r="C26" i="66"/>
  <c r="D22" i="66"/>
  <c r="D23" i="66"/>
  <c r="D24" i="66"/>
  <c r="C18" i="66"/>
  <c r="E18" i="66"/>
  <c r="D18" i="66"/>
  <c r="E17" i="66"/>
  <c r="E16" i="66"/>
  <c r="E15" i="66"/>
  <c r="E14" i="66"/>
  <c r="C10" i="66"/>
  <c r="E10" i="66"/>
  <c r="D10" i="66"/>
  <c r="C10" i="68"/>
  <c r="D10" i="68"/>
  <c r="C18" i="68"/>
  <c r="E18" i="68"/>
  <c r="D18" i="68"/>
  <c r="E17" i="65"/>
  <c r="C24" i="65"/>
  <c r="C26" i="65"/>
  <c r="D24" i="65"/>
  <c r="D23" i="65"/>
  <c r="C23" i="65"/>
  <c r="D22" i="65"/>
  <c r="D26" i="65"/>
  <c r="C22" i="65"/>
  <c r="C18" i="65"/>
  <c r="D18" i="65"/>
  <c r="E18" i="65"/>
  <c r="E16" i="65"/>
  <c r="E15" i="65"/>
  <c r="E14" i="65"/>
  <c r="C10" i="65"/>
  <c r="E10" i="65"/>
  <c r="D10" i="65"/>
  <c r="C22" i="64"/>
  <c r="D22" i="64"/>
  <c r="C24" i="64"/>
  <c r="D24" i="64"/>
  <c r="D23" i="64"/>
  <c r="C23" i="64"/>
  <c r="C26" i="64"/>
  <c r="C10" i="64"/>
  <c r="E10" i="64"/>
  <c r="D10" i="64"/>
  <c r="E14" i="64"/>
  <c r="E15" i="64"/>
  <c r="E16" i="64"/>
  <c r="E17" i="64"/>
  <c r="C18" i="64"/>
  <c r="D18" i="64"/>
  <c r="D23" i="63"/>
  <c r="D24" i="63"/>
  <c r="D26" i="63"/>
  <c r="E16" i="63"/>
  <c r="E17" i="63"/>
  <c r="C10" i="63"/>
  <c r="D10" i="63"/>
  <c r="E10" i="63"/>
  <c r="E14" i="63"/>
  <c r="E15" i="63"/>
  <c r="C18" i="63"/>
  <c r="D18" i="63"/>
  <c r="E18" i="63"/>
  <c r="C26" i="63"/>
  <c r="C10" i="62"/>
  <c r="D10" i="62"/>
  <c r="E14" i="62"/>
  <c r="E15" i="62"/>
  <c r="E16" i="62"/>
  <c r="E17" i="62"/>
  <c r="C18" i="62"/>
  <c r="E18" i="62"/>
  <c r="D18" i="62"/>
  <c r="C26" i="62"/>
  <c r="D26" i="62"/>
  <c r="E14" i="61"/>
  <c r="E15" i="61"/>
  <c r="E16" i="61"/>
  <c r="E17" i="61"/>
  <c r="C10" i="61"/>
  <c r="D10" i="61"/>
  <c r="E10" i="61"/>
  <c r="C18" i="61"/>
  <c r="D18" i="61"/>
  <c r="E18" i="61"/>
  <c r="C26" i="61"/>
  <c r="E26" i="61"/>
  <c r="D26" i="61"/>
  <c r="D10" i="59"/>
  <c r="C10" i="59"/>
  <c r="E10" i="59"/>
  <c r="D18" i="59"/>
  <c r="E18" i="59"/>
  <c r="C18" i="59"/>
  <c r="D26" i="59"/>
  <c r="E26" i="59"/>
  <c r="C26" i="59"/>
  <c r="E17" i="59"/>
  <c r="E16" i="59"/>
  <c r="E15" i="59"/>
  <c r="E14" i="59"/>
  <c r="C10" i="60"/>
  <c r="E10" i="60"/>
  <c r="D10" i="60"/>
  <c r="E14" i="60"/>
  <c r="E15" i="60"/>
  <c r="E16" i="60"/>
  <c r="E17" i="60"/>
  <c r="C18" i="60"/>
  <c r="D18" i="60"/>
  <c r="E18" i="60"/>
  <c r="C26" i="60"/>
  <c r="E26" i="60"/>
  <c r="D26" i="60"/>
  <c r="C10" i="57"/>
  <c r="E10" i="57"/>
  <c r="D10" i="57"/>
  <c r="E14" i="57"/>
  <c r="E15" i="57"/>
  <c r="E16" i="57"/>
  <c r="E17" i="57"/>
  <c r="C18" i="57"/>
  <c r="E18" i="57"/>
  <c r="D18" i="57"/>
  <c r="C26" i="57"/>
  <c r="E26" i="57"/>
  <c r="D26" i="57"/>
  <c r="E16" i="56"/>
  <c r="C10" i="56"/>
  <c r="D10" i="56"/>
  <c r="E10" i="56"/>
  <c r="E14" i="56"/>
  <c r="E15" i="56"/>
  <c r="E17" i="56"/>
  <c r="C18" i="56"/>
  <c r="E18" i="56"/>
  <c r="D18" i="56"/>
  <c r="C26" i="56"/>
  <c r="E26" i="56"/>
  <c r="D26" i="56"/>
  <c r="E14" i="55"/>
  <c r="C10" i="55"/>
  <c r="E10" i="55"/>
  <c r="D10" i="55"/>
  <c r="E15" i="55"/>
  <c r="E16" i="55"/>
  <c r="E17" i="55"/>
  <c r="C18" i="55"/>
  <c r="D18" i="55"/>
  <c r="C26" i="55"/>
  <c r="E26" i="55"/>
  <c r="D26" i="55"/>
  <c r="C10" i="54"/>
  <c r="E10" i="54"/>
  <c r="D10" i="54"/>
  <c r="E14" i="54"/>
  <c r="E15" i="54"/>
  <c r="E16" i="54"/>
  <c r="E17" i="54"/>
  <c r="C18" i="54"/>
  <c r="E18" i="54"/>
  <c r="D18" i="54"/>
  <c r="C26" i="54"/>
  <c r="E26" i="54"/>
  <c r="D26" i="54"/>
  <c r="E17" i="52"/>
  <c r="E17" i="53"/>
  <c r="C22" i="53"/>
  <c r="C26" i="53"/>
  <c r="C10" i="53"/>
  <c r="D10" i="53"/>
  <c r="E14" i="53"/>
  <c r="E15" i="53"/>
  <c r="E16" i="53"/>
  <c r="C18" i="53"/>
  <c r="E18" i="53"/>
  <c r="D18" i="53"/>
  <c r="D26" i="53"/>
  <c r="C10" i="52"/>
  <c r="D10" i="52"/>
  <c r="E14" i="52"/>
  <c r="E15" i="52"/>
  <c r="E16" i="52"/>
  <c r="C18" i="52"/>
  <c r="E18" i="52"/>
  <c r="D18" i="52"/>
  <c r="C26" i="52"/>
  <c r="D26" i="52"/>
  <c r="C24" i="51"/>
  <c r="C26" i="51"/>
  <c r="C10" i="51"/>
  <c r="E10" i="51"/>
  <c r="D10" i="51"/>
  <c r="E14" i="51"/>
  <c r="E15" i="51"/>
  <c r="E16" i="51"/>
  <c r="E17" i="51"/>
  <c r="C18" i="51"/>
  <c r="E18" i="51"/>
  <c r="D18" i="51"/>
  <c r="D26" i="51"/>
  <c r="C10" i="50"/>
  <c r="D10" i="50"/>
  <c r="E14" i="50"/>
  <c r="E15" i="50"/>
  <c r="E16" i="50"/>
  <c r="E17" i="50"/>
  <c r="C18" i="50"/>
  <c r="D18" i="50"/>
  <c r="C26" i="50"/>
  <c r="D26" i="50"/>
  <c r="E26" i="50"/>
  <c r="C10" i="48"/>
  <c r="E10" i="48"/>
  <c r="D10" i="48"/>
  <c r="C10" i="49"/>
  <c r="D10" i="49"/>
  <c r="E14" i="49"/>
  <c r="E15" i="49"/>
  <c r="E18" i="49"/>
  <c r="E16" i="49"/>
  <c r="E17" i="49"/>
  <c r="C18" i="49"/>
  <c r="D18" i="49"/>
  <c r="C26" i="49"/>
  <c r="D26" i="49"/>
  <c r="E26" i="49"/>
  <c r="E16" i="48"/>
  <c r="E17" i="48"/>
  <c r="E14" i="48"/>
  <c r="E15" i="48"/>
  <c r="C18" i="48"/>
  <c r="D18" i="48"/>
  <c r="C26" i="48"/>
  <c r="E26" i="48"/>
  <c r="D26" i="48"/>
  <c r="E17" i="47"/>
  <c r="C10" i="47"/>
  <c r="E10" i="47"/>
  <c r="D10" i="47"/>
  <c r="E14" i="47"/>
  <c r="E15" i="47"/>
  <c r="C18" i="47"/>
  <c r="D18" i="47"/>
  <c r="C26" i="47"/>
  <c r="D26" i="47"/>
  <c r="C10" i="46"/>
  <c r="E10" i="46"/>
  <c r="D10" i="46"/>
  <c r="E14" i="46"/>
  <c r="E18" i="46"/>
  <c r="E15" i="46"/>
  <c r="E16" i="46"/>
  <c r="E17" i="46"/>
  <c r="C18" i="46"/>
  <c r="D18" i="46"/>
  <c r="C26" i="46"/>
  <c r="E26" i="46"/>
  <c r="D26" i="46"/>
  <c r="C10" i="45"/>
  <c r="E10" i="45"/>
  <c r="D10" i="45"/>
  <c r="E14" i="45"/>
  <c r="E15" i="45"/>
  <c r="E18" i="45"/>
  <c r="E16" i="45"/>
  <c r="E17" i="45"/>
  <c r="C18" i="45"/>
  <c r="D18" i="45"/>
  <c r="C26" i="45"/>
  <c r="E26" i="45"/>
  <c r="D26" i="45"/>
  <c r="E17" i="37"/>
  <c r="E16" i="37"/>
  <c r="E15" i="37"/>
  <c r="E14" i="37"/>
  <c r="C10" i="37"/>
  <c r="D10" i="37"/>
  <c r="C18" i="37"/>
  <c r="D18" i="37"/>
  <c r="C26" i="37"/>
  <c r="D26" i="37"/>
  <c r="E26" i="37"/>
  <c r="W21" i="76"/>
  <c r="X21" i="76"/>
  <c r="X21" i="75"/>
  <c r="X15" i="72"/>
  <c r="X17" i="72"/>
  <c r="X10" i="81"/>
  <c r="X27" i="79"/>
  <c r="W26" i="80"/>
  <c r="T27" i="82"/>
  <c r="W22" i="82"/>
  <c r="X10" i="82"/>
  <c r="X12" i="82"/>
  <c r="E18" i="47"/>
  <c r="U17" i="72"/>
  <c r="W11" i="80"/>
  <c r="U27" i="83"/>
  <c r="U12" i="84"/>
  <c r="W15" i="84"/>
  <c r="W26" i="84"/>
  <c r="W10" i="84"/>
  <c r="W12" i="84" s="1"/>
  <c r="X20" i="73"/>
  <c r="X22" i="73" s="1"/>
  <c r="U22" i="73"/>
  <c r="E10" i="68"/>
  <c r="W16" i="84"/>
  <c r="W10" i="74"/>
  <c r="T12" i="83"/>
  <c r="W10" i="85"/>
  <c r="W12" i="85"/>
  <c r="T21" i="85"/>
  <c r="W21" i="85"/>
  <c r="W26" i="85"/>
  <c r="X12" i="85"/>
  <c r="W15" i="86"/>
  <c r="W20" i="86"/>
  <c r="W20" i="74"/>
  <c r="W22" i="74" s="1"/>
  <c r="T22" i="74"/>
  <c r="W11" i="86"/>
  <c r="W11" i="87"/>
  <c r="U20" i="87"/>
  <c r="X25" i="74"/>
  <c r="U27" i="74"/>
  <c r="W26" i="76"/>
  <c r="T17" i="80"/>
  <c r="X16" i="86"/>
  <c r="E26" i="52"/>
  <c r="U22" i="72"/>
  <c r="X15" i="74"/>
  <c r="X17" i="74"/>
  <c r="U17" i="74"/>
  <c r="X26" i="76"/>
  <c r="X27" i="76" s="1"/>
  <c r="W21" i="77"/>
  <c r="X25" i="75"/>
  <c r="U10" i="88"/>
  <c r="W11" i="88"/>
  <c r="W12" i="88" s="1"/>
  <c r="U15" i="88"/>
  <c r="U26" i="88"/>
  <c r="X26" i="88"/>
  <c r="W15" i="88"/>
  <c r="W17" i="88" s="1"/>
  <c r="W25" i="88"/>
  <c r="W27" i="88" s="1"/>
  <c r="X15" i="85"/>
  <c r="X16" i="88"/>
  <c r="T21" i="84"/>
  <c r="W21" i="84" s="1"/>
  <c r="U27" i="79"/>
  <c r="W16" i="86"/>
  <c r="W17" i="86" s="1"/>
  <c r="W20" i="72"/>
  <c r="W22" i="72"/>
  <c r="X20" i="87"/>
  <c r="U17" i="83"/>
  <c r="W15" i="85"/>
  <c r="W17" i="85"/>
  <c r="U22" i="75"/>
  <c r="W11" i="76"/>
  <c r="U27" i="82"/>
  <c r="X15" i="79"/>
  <c r="X17" i="79" s="1"/>
  <c r="X11" i="80"/>
  <c r="U27" i="81"/>
  <c r="T12" i="82"/>
  <c r="X10" i="83"/>
  <c r="U25" i="85"/>
  <c r="X25" i="85" s="1"/>
  <c r="W26" i="86"/>
  <c r="U20" i="86"/>
  <c r="U11" i="87"/>
  <c r="X11" i="87" s="1"/>
  <c r="W16" i="88"/>
  <c r="W20" i="88"/>
  <c r="W22" i="88"/>
  <c r="W21" i="88"/>
  <c r="T27" i="88"/>
  <c r="U26" i="86"/>
  <c r="X26" i="86"/>
  <c r="T17" i="74"/>
  <c r="X21" i="88"/>
  <c r="U26" i="89"/>
  <c r="X26" i="89"/>
  <c r="T27" i="89"/>
  <c r="U15" i="89"/>
  <c r="U16" i="89"/>
  <c r="X16" i="89"/>
  <c r="X12" i="89"/>
  <c r="W10" i="89"/>
  <c r="T22" i="89"/>
  <c r="W25" i="89"/>
  <c r="W27" i="89" s="1"/>
  <c r="X15" i="89"/>
  <c r="X17" i="89" s="1"/>
  <c r="W20" i="89"/>
  <c r="W22" i="89" s="1"/>
  <c r="W21" i="89"/>
  <c r="W11" i="90"/>
  <c r="T12" i="90"/>
  <c r="W10" i="90"/>
  <c r="U12" i="90"/>
  <c r="X12" i="90"/>
  <c r="U16" i="90"/>
  <c r="X16" i="90"/>
  <c r="W25" i="90"/>
  <c r="W27" i="90" s="1"/>
  <c r="W15" i="90"/>
  <c r="W17" i="90" s="1"/>
  <c r="T17" i="90"/>
  <c r="U26" i="90"/>
  <c r="X26" i="90"/>
  <c r="X10" i="91"/>
  <c r="U15" i="91"/>
  <c r="U25" i="91"/>
  <c r="W10" i="91"/>
  <c r="W11" i="91"/>
  <c r="W12" i="91" s="1"/>
  <c r="W20" i="91"/>
  <c r="W21" i="91"/>
  <c r="W22" i="91"/>
  <c r="W25" i="91"/>
  <c r="W27" i="91"/>
  <c r="U16" i="91"/>
  <c r="X16" i="91"/>
  <c r="T22" i="90"/>
  <c r="X20" i="90"/>
  <c r="X22" i="90" s="1"/>
  <c r="X10" i="74"/>
  <c r="X12" i="74" s="1"/>
  <c r="E10" i="62"/>
  <c r="X12" i="81"/>
  <c r="U12" i="81"/>
  <c r="U22" i="81"/>
  <c r="X20" i="81"/>
  <c r="X22" i="81"/>
  <c r="W25" i="84"/>
  <c r="T27" i="84"/>
  <c r="W20" i="90"/>
  <c r="W22" i="90" s="1"/>
  <c r="W11" i="89"/>
  <c r="W12" i="89" s="1"/>
  <c r="U12" i="89"/>
  <c r="U12" i="75"/>
  <c r="X12" i="75"/>
  <c r="E18" i="37"/>
  <c r="X22" i="83"/>
  <c r="U15" i="86"/>
  <c r="U17" i="86"/>
  <c r="X15" i="86"/>
  <c r="U16" i="92"/>
  <c r="X16" i="92" s="1"/>
  <c r="U25" i="92"/>
  <c r="U27" i="92" s="1"/>
  <c r="U26" i="92"/>
  <c r="X26" i="92" s="1"/>
  <c r="W25" i="92"/>
  <c r="W27" i="92" s="1"/>
  <c r="T22" i="92"/>
  <c r="W21" i="92"/>
  <c r="U11" i="92"/>
  <c r="X11" i="92" s="1"/>
  <c r="U17" i="73"/>
  <c r="X26" i="73"/>
  <c r="X27" i="73" s="1"/>
  <c r="W10" i="76"/>
  <c r="W12" i="76" s="1"/>
  <c r="X16" i="75"/>
  <c r="X25" i="80"/>
  <c r="X27" i="80" s="1"/>
  <c r="W21" i="83"/>
  <c r="T22" i="83"/>
  <c r="U20" i="84"/>
  <c r="W20" i="84"/>
  <c r="U20" i="85"/>
  <c r="W25" i="86"/>
  <c r="W27" i="86" s="1"/>
  <c r="T27" i="86"/>
  <c r="T27" i="90"/>
  <c r="U25" i="90"/>
  <c r="U22" i="89"/>
  <c r="T22" i="84"/>
  <c r="U25" i="86"/>
  <c r="W10" i="80"/>
  <c r="W12" i="80" s="1"/>
  <c r="W26" i="72"/>
  <c r="W15" i="73"/>
  <c r="W17" i="73" s="1"/>
  <c r="T12" i="73"/>
  <c r="T12" i="74"/>
  <c r="W16" i="79"/>
  <c r="T17" i="79"/>
  <c r="W10" i="79"/>
  <c r="W12" i="79" s="1"/>
  <c r="W22" i="80"/>
  <c r="X21" i="82"/>
  <c r="X22" i="82" s="1"/>
  <c r="U22" i="82"/>
  <c r="T17" i="87"/>
  <c r="X27" i="85"/>
  <c r="U22" i="79"/>
  <c r="W20" i="73"/>
  <c r="W22" i="73"/>
  <c r="X15" i="81"/>
  <c r="X17" i="81"/>
  <c r="E18" i="48"/>
  <c r="E26" i="65"/>
  <c r="X17" i="73"/>
  <c r="W22" i="76"/>
  <c r="T22" i="76"/>
  <c r="W15" i="76"/>
  <c r="W17" i="76" s="1"/>
  <c r="T17" i="76"/>
  <c r="W25" i="79"/>
  <c r="W27" i="79"/>
  <c r="T27" i="79"/>
  <c r="U17" i="82"/>
  <c r="X15" i="82"/>
  <c r="X17" i="82"/>
  <c r="U16" i="85"/>
  <c r="U17" i="85" s="1"/>
  <c r="W20" i="85"/>
  <c r="W22" i="85" s="1"/>
  <c r="W25" i="85"/>
  <c r="W27" i="85"/>
  <c r="U11" i="91"/>
  <c r="W15" i="91"/>
  <c r="W17" i="91" s="1"/>
  <c r="E10" i="69"/>
  <c r="T22" i="72"/>
  <c r="W10" i="75"/>
  <c r="W12" i="75" s="1"/>
  <c r="T12" i="75"/>
  <c r="U27" i="89"/>
  <c r="W10" i="92"/>
  <c r="W12" i="92"/>
  <c r="T12" i="92"/>
  <c r="T22" i="91"/>
  <c r="X27" i="89"/>
  <c r="W25" i="77"/>
  <c r="W27" i="77"/>
  <c r="E10" i="52"/>
  <c r="E26" i="63"/>
  <c r="D26" i="66"/>
  <c r="E26" i="66"/>
  <c r="E10" i="70"/>
  <c r="T27" i="74"/>
  <c r="U12" i="92"/>
  <c r="U27" i="86"/>
  <c r="X25" i="86"/>
  <c r="X20" i="85"/>
  <c r="X11" i="91"/>
  <c r="U12" i="91"/>
  <c r="X25" i="90"/>
  <c r="X27" i="90" s="1"/>
  <c r="U27" i="90"/>
  <c r="X20" i="84"/>
  <c r="W15" i="92"/>
  <c r="W17" i="92" s="1"/>
  <c r="U15" i="92"/>
  <c r="X15" i="92" s="1"/>
  <c r="X17" i="92" s="1"/>
  <c r="W15" i="93"/>
  <c r="W17" i="93" s="1"/>
  <c r="U16" i="93"/>
  <c r="X16" i="93" s="1"/>
  <c r="T17" i="93"/>
  <c r="U21" i="85"/>
  <c r="U27" i="85"/>
  <c r="U17" i="89"/>
  <c r="U27" i="75"/>
  <c r="E10" i="37"/>
  <c r="E18" i="50"/>
  <c r="E10" i="53"/>
  <c r="E18" i="64"/>
  <c r="D26" i="64"/>
  <c r="E26" i="64"/>
  <c r="W15" i="72"/>
  <c r="W17" i="72" s="1"/>
  <c r="X22" i="76"/>
  <c r="X21" i="77"/>
  <c r="U22" i="77"/>
  <c r="X10" i="80"/>
  <c r="X12" i="80" s="1"/>
  <c r="W22" i="83"/>
  <c r="X22" i="88"/>
  <c r="X25" i="91"/>
  <c r="W15" i="77"/>
  <c r="W17" i="77"/>
  <c r="T17" i="77"/>
  <c r="X12" i="77"/>
  <c r="U27" i="80"/>
  <c r="X12" i="92"/>
  <c r="T22" i="85"/>
  <c r="W27" i="84"/>
  <c r="X15" i="91"/>
  <c r="U17" i="91"/>
  <c r="X20" i="86"/>
  <c r="X27" i="75"/>
  <c r="E26" i="51"/>
  <c r="E26" i="53"/>
  <c r="X12" i="91"/>
  <c r="X27" i="74"/>
  <c r="E26" i="47"/>
  <c r="E10" i="49"/>
  <c r="E10" i="50"/>
  <c r="E18" i="55"/>
  <c r="E26" i="62"/>
  <c r="E18" i="69"/>
  <c r="X10" i="76"/>
  <c r="X12" i="76" s="1"/>
  <c r="U12" i="76"/>
  <c r="T27" i="80"/>
  <c r="W25" i="80"/>
  <c r="W27" i="80" s="1"/>
  <c r="W20" i="81"/>
  <c r="W22" i="81" s="1"/>
  <c r="T22" i="81"/>
  <c r="X12" i="83"/>
  <c r="W15" i="83"/>
  <c r="W17" i="83" s="1"/>
  <c r="T17" i="83"/>
  <c r="T17" i="85"/>
  <c r="E18" i="70"/>
  <c r="W16" i="73"/>
  <c r="U27" i="73"/>
  <c r="W20" i="79"/>
  <c r="W22" i="79"/>
  <c r="W20" i="93"/>
  <c r="W22" i="93" s="1"/>
  <c r="T17" i="88"/>
  <c r="X12" i="72"/>
  <c r="T12" i="89"/>
  <c r="T22" i="88"/>
  <c r="T17" i="75"/>
  <c r="U17" i="77"/>
  <c r="W12" i="82"/>
  <c r="T12" i="84"/>
  <c r="W20" i="92"/>
  <c r="W22" i="92" s="1"/>
  <c r="U20" i="92"/>
  <c r="U22" i="92" s="1"/>
  <c r="X21" i="85"/>
  <c r="U22" i="85"/>
  <c r="X20" i="93"/>
  <c r="X22" i="93" s="1"/>
  <c r="U22" i="93"/>
  <c r="W21" i="93"/>
  <c r="W11" i="93"/>
  <c r="T12" i="93"/>
  <c r="X10" i="93"/>
  <c r="X12" i="93" s="1"/>
  <c r="W10" i="93"/>
  <c r="W12" i="93" s="1"/>
  <c r="X17" i="95" l="1"/>
  <c r="U17" i="95"/>
  <c r="X22" i="95"/>
  <c r="U22" i="95"/>
  <c r="X27" i="95"/>
  <c r="U27" i="95"/>
  <c r="X12" i="95"/>
  <c r="U12" i="95"/>
  <c r="X15" i="88"/>
  <c r="X17" i="88" s="1"/>
  <c r="U17" i="88"/>
  <c r="X22" i="85"/>
  <c r="X20" i="74"/>
  <c r="X22" i="74" s="1"/>
  <c r="U22" i="74"/>
  <c r="W17" i="79"/>
  <c r="X20" i="92"/>
  <c r="X22" i="92" s="1"/>
  <c r="U17" i="93"/>
  <c r="X16" i="85"/>
  <c r="U21" i="84"/>
  <c r="X27" i="86"/>
  <c r="W22" i="84"/>
  <c r="X17" i="86"/>
  <c r="X10" i="88"/>
  <c r="X12" i="88" s="1"/>
  <c r="U12" i="88"/>
  <c r="T27" i="72"/>
  <c r="W25" i="72"/>
  <c r="W27" i="72" s="1"/>
  <c r="X22" i="77"/>
  <c r="X17" i="93"/>
  <c r="X25" i="92"/>
  <c r="X27" i="92" s="1"/>
  <c r="X17" i="91"/>
  <c r="U17" i="92"/>
  <c r="W12" i="90"/>
  <c r="X17" i="85"/>
  <c r="W17" i="84"/>
  <c r="X12" i="73"/>
  <c r="X17" i="90"/>
  <c r="T27" i="81"/>
  <c r="W25" i="81"/>
  <c r="W27" i="81" s="1"/>
  <c r="W27" i="83"/>
  <c r="T12" i="86"/>
  <c r="U10" i="86"/>
  <c r="T27" i="87"/>
  <c r="U25" i="87"/>
  <c r="W25" i="87"/>
  <c r="X22" i="89"/>
  <c r="T27" i="91"/>
  <c r="T22" i="93"/>
  <c r="U12" i="83"/>
  <c r="U22" i="88"/>
  <c r="X25" i="77"/>
  <c r="X27" i="77" s="1"/>
  <c r="U12" i="85"/>
  <c r="W20" i="75"/>
  <c r="W22" i="75" s="1"/>
  <c r="U17" i="90"/>
  <c r="U10" i="87"/>
  <c r="X20" i="80"/>
  <c r="X22" i="80" s="1"/>
  <c r="T22" i="80"/>
  <c r="T27" i="73"/>
  <c r="U27" i="88"/>
  <c r="T12" i="88"/>
  <c r="X15" i="75"/>
  <c r="X17" i="75" s="1"/>
  <c r="U12" i="73"/>
  <c r="W12" i="74"/>
  <c r="W22" i="77"/>
  <c r="W12" i="77"/>
  <c r="T22" i="79"/>
  <c r="X16" i="80"/>
  <c r="X17" i="80" s="1"/>
  <c r="U17" i="80"/>
  <c r="U17" i="81"/>
  <c r="X27" i="81"/>
  <c r="X12" i="84"/>
  <c r="W10" i="87"/>
  <c r="W12" i="87" s="1"/>
  <c r="W21" i="87"/>
  <c r="W22" i="87" s="1"/>
  <c r="U21" i="87"/>
  <c r="U26" i="87"/>
  <c r="X26" i="87" s="1"/>
  <c r="W26" i="87"/>
  <c r="X22" i="75"/>
  <c r="W25" i="76"/>
  <c r="W27" i="76" s="1"/>
  <c r="T27" i="76"/>
  <c r="X15" i="76"/>
  <c r="X17" i="76" s="1"/>
  <c r="U17" i="76"/>
  <c r="W17" i="80"/>
  <c r="W15" i="82"/>
  <c r="W17" i="82" s="1"/>
  <c r="T17" i="82"/>
  <c r="W21" i="86"/>
  <c r="U21" i="86"/>
  <c r="T27" i="93"/>
  <c r="T27" i="83"/>
  <c r="X20" i="91"/>
  <c r="X22" i="91" s="1"/>
  <c r="U15" i="87"/>
  <c r="T22" i="82"/>
  <c r="T12" i="79"/>
  <c r="U27" i="84"/>
  <c r="T17" i="81"/>
  <c r="U26" i="91"/>
  <c r="W15" i="89"/>
  <c r="W17" i="89" s="1"/>
  <c r="W10" i="86"/>
  <c r="W12" i="86" s="1"/>
  <c r="W22" i="86"/>
  <c r="U12" i="77"/>
  <c r="W25" i="75"/>
  <c r="W27" i="75" s="1"/>
  <c r="T27" i="75"/>
  <c r="W17" i="75"/>
  <c r="U12" i="79"/>
  <c r="X10" i="79"/>
  <c r="X12" i="79" s="1"/>
  <c r="T12" i="81"/>
  <c r="W10" i="81"/>
  <c r="W12" i="81" s="1"/>
  <c r="T17" i="84"/>
  <c r="U15" i="84"/>
  <c r="T22" i="86"/>
  <c r="W16" i="87"/>
  <c r="W17" i="87" s="1"/>
  <c r="U16" i="87"/>
  <c r="X16" i="87" s="1"/>
  <c r="W25" i="93"/>
  <c r="U25" i="93"/>
  <c r="W26" i="93"/>
  <c r="X10" i="86" l="1"/>
  <c r="X12" i="86" s="1"/>
  <c r="U12" i="86"/>
  <c r="U27" i="93"/>
  <c r="X25" i="93"/>
  <c r="X27" i="93" s="1"/>
  <c r="X21" i="86"/>
  <c r="X22" i="86" s="1"/>
  <c r="U22" i="86"/>
  <c r="W27" i="87"/>
  <c r="W27" i="93"/>
  <c r="X15" i="84"/>
  <c r="X17" i="84" s="1"/>
  <c r="U17" i="84"/>
  <c r="X10" i="87"/>
  <c r="X12" i="87" s="1"/>
  <c r="U12" i="87"/>
  <c r="U27" i="87"/>
  <c r="X25" i="87"/>
  <c r="X27" i="87" s="1"/>
  <c r="X15" i="87"/>
  <c r="X17" i="87" s="1"/>
  <c r="U17" i="87"/>
  <c r="U22" i="84"/>
  <c r="X21" i="84"/>
  <c r="X22" i="84" s="1"/>
  <c r="U27" i="91"/>
  <c r="X26" i="91"/>
  <c r="X27" i="91" s="1"/>
  <c r="X21" i="87"/>
  <c r="X22" i="87" s="1"/>
  <c r="U22" i="87"/>
</calcChain>
</file>

<file path=xl/sharedStrings.xml><?xml version="1.0" encoding="utf-8"?>
<sst xmlns="http://schemas.openxmlformats.org/spreadsheetml/2006/main" count="2190" uniqueCount="123">
  <si>
    <t>NEW JERSEY ELECTRIC STATISTICS</t>
  </si>
  <si>
    <t>Number of Customers/Accounts Served by Competitive Suppliers</t>
  </si>
  <si>
    <t>Distribution Company</t>
  </si>
  <si>
    <t>Residential</t>
  </si>
  <si>
    <t>Non-Residential</t>
  </si>
  <si>
    <t>Report Date</t>
  </si>
  <si>
    <t>ACE</t>
  </si>
  <si>
    <t>JCP&amp;L</t>
  </si>
  <si>
    <t>PSE&amp;G</t>
  </si>
  <si>
    <t>Statewide Total</t>
  </si>
  <si>
    <t>Number of Customers by Distribution Company</t>
  </si>
  <si>
    <t>Total</t>
  </si>
  <si>
    <t>By EDC</t>
  </si>
  <si>
    <t>By TPSs</t>
  </si>
  <si>
    <t>Amount of Load in MW Being Served</t>
  </si>
  <si>
    <t>June 2008</t>
  </si>
  <si>
    <t>July 2008</t>
  </si>
  <si>
    <t>August 2008</t>
  </si>
  <si>
    <t>September 2008</t>
  </si>
  <si>
    <t>October 2008</t>
  </si>
  <si>
    <t>RECO</t>
  </si>
  <si>
    <t>November 2008</t>
  </si>
  <si>
    <t>December 2008</t>
  </si>
  <si>
    <t>January 2009</t>
  </si>
  <si>
    <t>February 2009</t>
  </si>
  <si>
    <t>March 2009</t>
  </si>
  <si>
    <t>April 2009</t>
  </si>
  <si>
    <t>May 2009</t>
  </si>
  <si>
    <t>July 2009</t>
  </si>
  <si>
    <t>June 2009</t>
  </si>
  <si>
    <t>August 2009</t>
  </si>
  <si>
    <t>September 2009</t>
  </si>
  <si>
    <t>October 2009</t>
  </si>
  <si>
    <t>November 2009</t>
  </si>
  <si>
    <t>December 2009</t>
  </si>
  <si>
    <t>January 2010</t>
  </si>
  <si>
    <t>February 2010</t>
  </si>
  <si>
    <t>March 2010</t>
  </si>
  <si>
    <t>April 2010</t>
  </si>
  <si>
    <t>May 2010</t>
  </si>
  <si>
    <t>June 2010</t>
  </si>
  <si>
    <t>July 2010</t>
  </si>
  <si>
    <t>NEW JERSEY ELECTRIC SWITCHING STATISTICS</t>
  </si>
  <si>
    <t>Commercial and Industrial</t>
  </si>
  <si>
    <t>C&amp;I Total</t>
  </si>
  <si>
    <t>Customer Accounts</t>
  </si>
  <si>
    <t>Load (MW)*</t>
  </si>
  <si>
    <t>Load (MW)</t>
  </si>
  <si>
    <t>{1}</t>
  </si>
  <si>
    <t>{2}</t>
  </si>
  <si>
    <t>Total Switching</t>
  </si>
  <si>
    <t>Total Eligible</t>
  </si>
  <si>
    <t>% Switching</t>
  </si>
  <si>
    <t>August 2010</t>
  </si>
  <si>
    <t xml:space="preserve">Note: For PSE&amp;G, &lt;500kw includes all LPLS accounts.  At this time a breakdown of LPLS accounts between 500-750kw is not available. </t>
  </si>
  <si>
    <t>Note: For JCP&amp;L, Capacity Obligation is in MW during August Peak Day, excluding Wholesale</t>
  </si>
  <si>
    <t>EDC</t>
  </si>
  <si>
    <t>September 2010</t>
  </si>
  <si>
    <t>October 2010</t>
  </si>
  <si>
    <t xml:space="preserve">Note: For ACE, Unaudited customer counts as of end-of-business 11/26/10.  Month-end ‘audited’ counts are not available until the 18th to 20th of the month following the </t>
  </si>
  <si>
    <t xml:space="preserve">     close of the accounting period. Minor discrepancies may occur between reported and final data.</t>
  </si>
  <si>
    <t>&lt;500  kW</t>
  </si>
  <si>
    <t>500-750 kW</t>
  </si>
  <si>
    <t>750-1000 kW</t>
  </si>
  <si>
    <t>&gt;1000 kW</t>
  </si>
  <si>
    <t>December 2010</t>
  </si>
  <si>
    <t>Note: For JCP&amp;L, Capacity Obligation is in MW during November Peak Day, excluding Wholesale</t>
  </si>
  <si>
    <t>Note: For JCP&amp;L, Capacity Obligation is in MW during October Peak Day, excluding Wholesale</t>
  </si>
  <si>
    <t>Note: For JCP&amp;L, Capacity Obligation is in MW during September Peak Day, excluding Wholesale</t>
  </si>
  <si>
    <t>November 2010</t>
  </si>
  <si>
    <t>Note: For JCP&amp;L, Capacity Obligation is in MW during December Peak Day, excluding Wholesale</t>
  </si>
  <si>
    <t xml:space="preserve">Note: For ACE, Unaudited customer counts as of end-of-business 12/31/10.  Month-end ‘audited’ counts are not available until the 18th to 20th of the month following the </t>
  </si>
  <si>
    <t>Note: PSE&amp;G data has been revised as of 2/1/2011</t>
  </si>
  <si>
    <t>January 2011</t>
  </si>
  <si>
    <t>Note: For JCP&amp;L, Capacity Obligation is in MW during January Peak Day, excluding Wholesale</t>
  </si>
  <si>
    <t>February 2011</t>
  </si>
  <si>
    <t>Note: For JCP&amp;L, Capacity Obligation is in MW during February Peak Day, excluding Wholesale</t>
  </si>
  <si>
    <t xml:space="preserve">Note: For ACE, Unaudited customer counts as of end-of-business 1/31/11.  Month-end ‘audited’ counts are not available until the 18th to 20th of the month following the </t>
  </si>
  <si>
    <t xml:space="preserve">Note: For ACE, Unaudited customer counts as of end-of-business 2/28/11.  Month-end ‘audited’ counts are not available until the 18th to 20th of the month following the </t>
  </si>
  <si>
    <t>March 2011</t>
  </si>
  <si>
    <t>Note: For JCP&amp;L, Capacity Obligation is in MW during March Peak Day, excluding Wholesale</t>
  </si>
  <si>
    <t xml:space="preserve">Note: For ACE, unaudited customer counts as of end-of-business 4/1/11.  Month-end ‘audited’ counts are not available until the 18th to 20th of the month following the </t>
  </si>
  <si>
    <t>April 2011</t>
  </si>
  <si>
    <t>May 2011</t>
  </si>
  <si>
    <t xml:space="preserve">Note: For ACE, unaudited customer counts as of end-of-business 05/27/11.  Month-end ‘audited’ counts are not available until the 18th to 20th of the month following the </t>
  </si>
  <si>
    <t>Note: For JCP&amp;L, Capacity Obligation is in MW during May Peak Day, excluding Wholesale</t>
  </si>
  <si>
    <t>Note: For JCP&amp;L, Capacity Obligation is in MW during April Peak Day, excluding Wholesale</t>
  </si>
  <si>
    <t>June 2011</t>
  </si>
  <si>
    <t>Note: For JCP&amp;L, Capacity Obligation in MW during June Peak Day, excluding Wholesale</t>
  </si>
  <si>
    <t xml:space="preserve">Note: For ACE, unaudited customer counts as of end-of-business 06/24/11.  Month-end ‘audited’ counts are not available until the 18th to 20th of the month following the </t>
  </si>
  <si>
    <t>July 2011</t>
  </si>
  <si>
    <t>Note: For JCP&amp;L, Capacity Obligation in MW during July Peak Day, excluding Wholesale</t>
  </si>
  <si>
    <t xml:space="preserve">Note: For ACE, unaudited customer counts as of end-of-business 07/29/11.  Month-end ‘audited’ counts are not available until the 18th to 20th of the month following the </t>
  </si>
  <si>
    <t>August 2011</t>
  </si>
  <si>
    <t xml:space="preserve">Note: For ACE, unaudited customer counts as of end-of-business 08/26/11.  Month-end ‘audited’ counts are not available until the 18th to 20th of the month following the </t>
  </si>
  <si>
    <t>Note: For JCP&amp;L, Capacity Obligation in MW during August Peak Day, excluding Wholesale</t>
  </si>
  <si>
    <t>September 2011</t>
  </si>
  <si>
    <t xml:space="preserve">Note: For ACE, unaudited customer counts as of end-of-business 09/30/11.  Month-end ‘audited’ counts are not available until the 18th to 20th of the month following the </t>
  </si>
  <si>
    <t>Note: For JCP&amp;L, Capacity Obligation in MW during September Peak Day, excluding Wholesale</t>
  </si>
  <si>
    <t>October 2011</t>
  </si>
  <si>
    <t xml:space="preserve">Note: For ACE, unaudited customer counts as of end-of-business 10/28/11.  Month-end ‘audited’ counts are not available until the 18th to 20th of the month following the </t>
  </si>
  <si>
    <t>Note: For JCP&amp;L, Capacity Obligation in MW during October Peak Day, excluding Wholesale</t>
  </si>
  <si>
    <t>November 2011</t>
  </si>
  <si>
    <t xml:space="preserve">Note: For ACE, unaudited customer counts as of end-of-business 12/02/11.  Month-end ‘audited’ counts are not available until the 18th to 20th of the month following the </t>
  </si>
  <si>
    <t>Note: For JCP&amp;L, Capacity Obligation in MW during November Peak Day, excluding Wholesale</t>
  </si>
  <si>
    <t>December 2011</t>
  </si>
  <si>
    <t xml:space="preserve">Note: For ACE, unaudited customer counts as of end-of-business 12/30/11.  Month-end ‘audited’ counts are not available until the 18th to 20th of the month following the </t>
  </si>
  <si>
    <t>January 2012</t>
  </si>
  <si>
    <t xml:space="preserve">Note: For ACE, unaudited customer counts as of end-of-business 2/3/12.  Month-end ‘audited’ counts are not available until the 18th to 20th of the month following the </t>
  </si>
  <si>
    <t>Note: For JCP&amp;L, Capacity Obligation in MW during January Peak Day, excluding Wholesale</t>
  </si>
  <si>
    <t>Note: For JCP&amp;L, Capacity Obligation in MW during December Peak Day, excluding Wholesale</t>
  </si>
  <si>
    <t>February 2012</t>
  </si>
  <si>
    <t xml:space="preserve">Note: For ACE, unaudited customer counts as of end-of-business 2/24/12.  Month-end ‘audited’ counts are not available until the 18th to 20th of the month following the </t>
  </si>
  <si>
    <t>Note: For JCP&amp;L, Capacity Obligation in MW during February Peak Day, excluding Wholesale</t>
  </si>
  <si>
    <t>March 2012</t>
  </si>
  <si>
    <t xml:space="preserve">Note: For ACE, unaudited customer counts as of end-of-business 3/30/12.  Month-end ‘audited’ counts are not available until the 18th to 20th of the month following the </t>
  </si>
  <si>
    <t>Note: For JCP&amp;L, Capacity Obligation in MW during March Peak Day, excluding Wholesale</t>
  </si>
  <si>
    <t>April 2012</t>
  </si>
  <si>
    <t>Note: For JCP&amp;L, Capacity Obligation in MW during April Peak Day, excluding Wholesale</t>
  </si>
  <si>
    <t xml:space="preserve">Note: For ACE, unaudited customer counts as of end-of-business 4/27/12.  Month-end ‘audited’ counts are not available until the 18th to 20th of the month following the </t>
  </si>
  <si>
    <t>May 2012</t>
  </si>
  <si>
    <t>Note: For JCP&amp;L, Load is Capacity Obligation in MW during May Peak Day, excluding Wholesale</t>
  </si>
  <si>
    <t>June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</si>
</sst>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"/>
  </numFmts>
  <fonts count="19" x14ac:knownFonts="1">
    <font>
      <sz val="12"/>
      <name val="Times New Roman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8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i/>
      <sz val="10"/>
      <name val="Times New Roman"/>
      <family val="1"/>
    </font>
    <font>
      <sz val="9"/>
      <color indexed="10"/>
      <name val="Times New Roman"/>
      <family val="1"/>
    </font>
    <font>
      <b/>
      <i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color indexed="43"/>
      <name val="Times New Roman"/>
      <family val="1"/>
    </font>
    <font>
      <sz val="10"/>
      <color indexed="43"/>
      <name val="Times New Roman"/>
      <family val="1"/>
    </font>
    <font>
      <sz val="10"/>
      <color indexed="10"/>
      <name val="Times New Roman"/>
      <family val="1"/>
    </font>
    <font>
      <sz val="8"/>
      <name val="Times New Roman"/>
      <family val="1"/>
    </font>
    <font>
      <sz val="8"/>
      <name val="Times New Roman"/>
      <family val="1"/>
    </font>
    <font>
      <sz val="12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8" fillId="0" borderId="0"/>
    <xf numFmtId="0" fontId="11" fillId="0" borderId="0"/>
    <xf numFmtId="9" fontId="2" fillId="0" borderId="0" applyFont="0" applyFill="0" applyBorder="0" applyAlignment="0" applyProtection="0"/>
    <xf numFmtId="0" fontId="2" fillId="0" borderId="0"/>
    <xf numFmtId="0" fontId="1" fillId="0" borderId="0"/>
  </cellStyleXfs>
  <cellXfs count="219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3" fontId="5" fillId="0" borderId="0" xfId="0" applyNumberFormat="1" applyFont="1" applyAlignment="1">
      <alignment vertical="center"/>
    </xf>
    <xf numFmtId="3" fontId="5" fillId="0" borderId="0" xfId="1" applyNumberFormat="1" applyFont="1" applyAlignment="1">
      <alignment vertical="center"/>
    </xf>
    <xf numFmtId="14" fontId="5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3" fontId="7" fillId="0" borderId="0" xfId="1" applyNumberFormat="1" applyFont="1" applyAlignment="1">
      <alignment vertical="center"/>
    </xf>
    <xf numFmtId="3" fontId="7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3" fontId="5" fillId="0" borderId="0" xfId="1" applyNumberFormat="1" applyFont="1" applyFill="1" applyAlignment="1">
      <alignment vertical="center"/>
    </xf>
    <xf numFmtId="14" fontId="5" fillId="0" borderId="0" xfId="0" applyNumberFormat="1" applyFont="1" applyFill="1" applyAlignment="1">
      <alignment horizontal="right" vertical="center"/>
    </xf>
    <xf numFmtId="0" fontId="7" fillId="0" borderId="0" xfId="0" applyFont="1" applyFill="1" applyAlignment="1">
      <alignment vertical="center"/>
    </xf>
    <xf numFmtId="3" fontId="7" fillId="0" borderId="0" xfId="1" applyNumberFormat="1" applyFont="1" applyFill="1" applyAlignment="1">
      <alignment vertical="center"/>
    </xf>
    <xf numFmtId="3" fontId="7" fillId="0" borderId="0" xfId="0" applyNumberFormat="1" applyFont="1" applyFill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/>
    <xf numFmtId="3" fontId="5" fillId="0" borderId="0" xfId="0" applyNumberFormat="1" applyFont="1"/>
    <xf numFmtId="14" fontId="5" fillId="0" borderId="0" xfId="0" applyNumberFormat="1" applyFont="1"/>
    <xf numFmtId="0" fontId="9" fillId="0" borderId="0" xfId="0" applyFont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3" fontId="5" fillId="0" borderId="0" xfId="0" applyNumberFormat="1" applyFont="1" applyBorder="1"/>
    <xf numFmtId="3" fontId="5" fillId="0" borderId="1" xfId="0" applyNumberFormat="1" applyFont="1" applyBorder="1"/>
    <xf numFmtId="0" fontId="4" fillId="0" borderId="3" xfId="0" applyFont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3" fontId="5" fillId="0" borderId="3" xfId="0" applyNumberFormat="1" applyFont="1" applyBorder="1" applyAlignment="1">
      <alignment horizontal="right"/>
    </xf>
    <xf numFmtId="3" fontId="5" fillId="0" borderId="4" xfId="0" applyNumberFormat="1" applyFont="1" applyBorder="1"/>
    <xf numFmtId="3" fontId="5" fillId="0" borderId="3" xfId="0" applyNumberFormat="1" applyFont="1" applyBorder="1"/>
    <xf numFmtId="3" fontId="5" fillId="0" borderId="5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5" fillId="0" borderId="6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0" fontId="5" fillId="0" borderId="1" xfId="0" applyFont="1" applyBorder="1" applyAlignment="1">
      <alignment vertical="center"/>
    </xf>
    <xf numFmtId="3" fontId="5" fillId="0" borderId="1" xfId="0" applyNumberFormat="1" applyFont="1" applyBorder="1" applyAlignment="1">
      <alignment horizontal="right"/>
    </xf>
    <xf numFmtId="3" fontId="5" fillId="0" borderId="2" xfId="0" applyNumberFormat="1" applyFont="1" applyBorder="1" applyAlignment="1">
      <alignment horizontal="right"/>
    </xf>
    <xf numFmtId="3" fontId="5" fillId="0" borderId="7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3" fontId="4" fillId="0" borderId="8" xfId="0" applyNumberFormat="1" applyFont="1" applyBorder="1" applyAlignment="1">
      <alignment horizontal="right"/>
    </xf>
    <xf numFmtId="10" fontId="5" fillId="0" borderId="0" xfId="0" applyNumberFormat="1" applyFont="1" applyBorder="1"/>
    <xf numFmtId="3" fontId="5" fillId="0" borderId="4" xfId="1" applyNumberFormat="1" applyFont="1" applyFill="1" applyBorder="1" applyAlignment="1">
      <alignment vertical="center"/>
    </xf>
    <xf numFmtId="3" fontId="5" fillId="0" borderId="3" xfId="1" applyNumberFormat="1" applyFont="1" applyFill="1" applyBorder="1" applyAlignment="1">
      <alignment vertical="center"/>
    </xf>
    <xf numFmtId="3" fontId="5" fillId="0" borderId="6" xfId="1" applyNumberFormat="1" applyFont="1" applyFill="1" applyBorder="1" applyAlignment="1">
      <alignment horizontal="right" vertical="center"/>
    </xf>
    <xf numFmtId="3" fontId="5" fillId="0" borderId="4" xfId="1" applyNumberFormat="1" applyFont="1" applyFill="1" applyBorder="1" applyAlignment="1">
      <alignment horizontal="right" vertical="center"/>
    </xf>
    <xf numFmtId="3" fontId="5" fillId="0" borderId="0" xfId="1" applyNumberFormat="1" applyFont="1" applyFill="1" applyBorder="1" applyAlignment="1">
      <alignment vertical="center"/>
    </xf>
    <xf numFmtId="3" fontId="5" fillId="0" borderId="1" xfId="1" applyNumberFormat="1" applyFont="1" applyFill="1" applyBorder="1" applyAlignment="1">
      <alignment vertical="center"/>
    </xf>
    <xf numFmtId="3" fontId="5" fillId="0" borderId="5" xfId="1" applyNumberFormat="1" applyFont="1" applyFill="1" applyBorder="1" applyAlignment="1">
      <alignment horizontal="right" vertical="center"/>
    </xf>
    <xf numFmtId="3" fontId="5" fillId="0" borderId="0" xfId="1" applyNumberFormat="1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3" fontId="5" fillId="0" borderId="1" xfId="1" applyNumberFormat="1" applyFont="1" applyFill="1" applyBorder="1" applyAlignment="1">
      <alignment horizontal="right" vertical="center"/>
    </xf>
    <xf numFmtId="10" fontId="5" fillId="0" borderId="0" xfId="0" applyNumberFormat="1" applyFont="1" applyAlignment="1">
      <alignment vertical="center"/>
    </xf>
    <xf numFmtId="10" fontId="7" fillId="0" borderId="0" xfId="0" applyNumberFormat="1" applyFont="1" applyAlignment="1">
      <alignment vertical="center"/>
    </xf>
    <xf numFmtId="3" fontId="5" fillId="0" borderId="8" xfId="1" applyNumberFormat="1" applyFont="1" applyFill="1" applyBorder="1" applyAlignment="1">
      <alignment horizontal="right" vertical="center"/>
    </xf>
    <xf numFmtId="3" fontId="5" fillId="0" borderId="9" xfId="1" applyNumberFormat="1" applyFont="1" applyFill="1" applyBorder="1" applyAlignment="1">
      <alignment horizontal="right" vertical="center"/>
    </xf>
    <xf numFmtId="3" fontId="5" fillId="0" borderId="8" xfId="1" applyNumberFormat="1" applyFont="1" applyFill="1" applyBorder="1" applyAlignment="1">
      <alignment vertical="center"/>
    </xf>
    <xf numFmtId="3" fontId="5" fillId="0" borderId="10" xfId="1" applyNumberFormat="1" applyFont="1" applyFill="1" applyBorder="1" applyAlignment="1">
      <alignment horizontal="right" vertical="center"/>
    </xf>
    <xf numFmtId="3" fontId="5" fillId="0" borderId="11" xfId="1" applyNumberFormat="1" applyFont="1" applyFill="1" applyBorder="1" applyAlignment="1">
      <alignment horizontal="right" vertical="center"/>
    </xf>
    <xf numFmtId="3" fontId="5" fillId="0" borderId="12" xfId="1" applyNumberFormat="1" applyFont="1" applyFill="1" applyBorder="1" applyAlignment="1">
      <alignment horizontal="right" vertical="center"/>
    </xf>
    <xf numFmtId="3" fontId="5" fillId="0" borderId="12" xfId="1" applyNumberFormat="1" applyFont="1" applyFill="1" applyBorder="1" applyAlignment="1">
      <alignment vertical="center"/>
    </xf>
    <xf numFmtId="3" fontId="7" fillId="0" borderId="0" xfId="1" applyNumberFormat="1" applyFont="1" applyFill="1" applyBorder="1" applyAlignment="1">
      <alignment vertical="center"/>
    </xf>
    <xf numFmtId="3" fontId="9" fillId="0" borderId="0" xfId="1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3" fontId="4" fillId="0" borderId="0" xfId="0" applyNumberFormat="1" applyFont="1"/>
    <xf numFmtId="3" fontId="4" fillId="0" borderId="0" xfId="1" applyNumberFormat="1" applyFont="1" applyFill="1" applyAlignment="1">
      <alignment vertical="center"/>
    </xf>
    <xf numFmtId="3" fontId="4" fillId="0" borderId="0" xfId="0" applyNumberFormat="1" applyFont="1" applyAlignment="1">
      <alignment vertical="center"/>
    </xf>
    <xf numFmtId="4" fontId="4" fillId="0" borderId="0" xfId="0" applyNumberFormat="1" applyFont="1" applyAlignment="1">
      <alignment vertical="center"/>
    </xf>
    <xf numFmtId="3" fontId="5" fillId="0" borderId="5" xfId="0" applyNumberFormat="1" applyFont="1" applyBorder="1"/>
    <xf numFmtId="3" fontId="5" fillId="0" borderId="2" xfId="0" applyNumberFormat="1" applyFont="1" applyBorder="1"/>
    <xf numFmtId="3" fontId="4" fillId="0" borderId="1" xfId="0" applyNumberFormat="1" applyFont="1" applyBorder="1"/>
    <xf numFmtId="3" fontId="5" fillId="0" borderId="4" xfId="0" applyNumberFormat="1" applyFont="1" applyBorder="1" applyAlignment="1">
      <alignment horizontal="right"/>
    </xf>
    <xf numFmtId="10" fontId="5" fillId="0" borderId="0" xfId="0" applyNumberFormat="1" applyFont="1"/>
    <xf numFmtId="3" fontId="5" fillId="0" borderId="3" xfId="0" applyNumberFormat="1" applyFont="1" applyFill="1" applyBorder="1" applyAlignment="1">
      <alignment horizontal="right"/>
    </xf>
    <xf numFmtId="3" fontId="4" fillId="0" borderId="3" xfId="0" applyNumberFormat="1" applyFont="1" applyFill="1" applyBorder="1" applyAlignment="1">
      <alignment horizontal="right"/>
    </xf>
    <xf numFmtId="14" fontId="5" fillId="0" borderId="0" xfId="0" applyNumberFormat="1" applyFont="1" applyFill="1"/>
    <xf numFmtId="3" fontId="4" fillId="0" borderId="1" xfId="0" applyNumberFormat="1" applyFont="1" applyFill="1" applyBorder="1" applyAlignment="1">
      <alignment horizontal="right"/>
    </xf>
    <xf numFmtId="4" fontId="5" fillId="0" borderId="13" xfId="1" applyNumberFormat="1" applyFont="1" applyFill="1" applyBorder="1" applyAlignment="1">
      <alignment horizontal="right" vertical="center"/>
    </xf>
    <xf numFmtId="4" fontId="5" fillId="0" borderId="4" xfId="1" applyNumberFormat="1" applyFont="1" applyFill="1" applyBorder="1" applyAlignment="1">
      <alignment vertical="center"/>
    </xf>
    <xf numFmtId="4" fontId="5" fillId="0" borderId="3" xfId="1" applyNumberFormat="1" applyFont="1" applyFill="1" applyBorder="1" applyAlignment="1">
      <alignment vertical="center"/>
    </xf>
    <xf numFmtId="4" fontId="5" fillId="0" borderId="14" xfId="1" applyNumberFormat="1" applyFont="1" applyFill="1" applyBorder="1" applyAlignment="1">
      <alignment horizontal="right" vertical="center"/>
    </xf>
    <xf numFmtId="4" fontId="5" fillId="0" borderId="4" xfId="1" applyNumberFormat="1" applyFont="1" applyFill="1" applyBorder="1" applyAlignment="1">
      <alignment horizontal="right" vertical="center"/>
    </xf>
    <xf numFmtId="4" fontId="5" fillId="0" borderId="2" xfId="0" applyNumberFormat="1" applyFont="1" applyBorder="1" applyAlignment="1">
      <alignment horizontal="right"/>
    </xf>
    <xf numFmtId="4" fontId="5" fillId="0" borderId="0" xfId="1" applyNumberFormat="1" applyFont="1" applyFill="1" applyBorder="1" applyAlignment="1">
      <alignment vertical="center"/>
    </xf>
    <xf numFmtId="4" fontId="5" fillId="0" borderId="1" xfId="1" applyNumberFormat="1" applyFont="1" applyFill="1" applyBorder="1" applyAlignment="1">
      <alignment vertical="center"/>
    </xf>
    <xf numFmtId="4" fontId="5" fillId="0" borderId="7" xfId="1" applyNumberFormat="1" applyFont="1" applyFill="1" applyBorder="1" applyAlignment="1">
      <alignment horizontal="right" vertical="center"/>
    </xf>
    <xf numFmtId="4" fontId="5" fillId="0" borderId="0" xfId="1" applyNumberFormat="1" applyFont="1" applyFill="1" applyBorder="1" applyAlignment="1">
      <alignment horizontal="right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3" fontId="4" fillId="0" borderId="2" xfId="0" applyNumberFormat="1" applyFont="1" applyBorder="1"/>
    <xf numFmtId="3" fontId="4" fillId="0" borderId="2" xfId="0" applyNumberFormat="1" applyFont="1" applyBorder="1" applyAlignment="1">
      <alignment horizontal="right"/>
    </xf>
    <xf numFmtId="4" fontId="4" fillId="0" borderId="13" xfId="0" applyNumberFormat="1" applyFont="1" applyBorder="1" applyAlignment="1">
      <alignment horizontal="right"/>
    </xf>
    <xf numFmtId="4" fontId="4" fillId="0" borderId="2" xfId="0" applyNumberFormat="1" applyFont="1" applyBorder="1" applyAlignment="1">
      <alignment horizontal="right"/>
    </xf>
    <xf numFmtId="3" fontId="4" fillId="0" borderId="9" xfId="0" applyNumberFormat="1" applyFont="1" applyBorder="1" applyAlignment="1">
      <alignment horizontal="right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3" fontId="4" fillId="0" borderId="0" xfId="0" applyNumberFormat="1" applyFont="1" applyBorder="1"/>
    <xf numFmtId="3" fontId="4" fillId="0" borderId="5" xfId="0" applyNumberFormat="1" applyFont="1" applyBorder="1" applyAlignment="1">
      <alignment horizontal="center"/>
    </xf>
    <xf numFmtId="3" fontId="4" fillId="0" borderId="0" xfId="0" applyNumberFormat="1" applyFont="1" applyBorder="1" applyAlignment="1">
      <alignment horizontal="center"/>
    </xf>
    <xf numFmtId="3" fontId="4" fillId="0" borderId="15" xfId="0" applyNumberFormat="1" applyFont="1" applyBorder="1" applyAlignment="1">
      <alignment horizontal="right"/>
    </xf>
    <xf numFmtId="3" fontId="4" fillId="0" borderId="15" xfId="0" applyNumberFormat="1" applyFont="1" applyBorder="1"/>
    <xf numFmtId="10" fontId="5" fillId="2" borderId="8" xfId="0" applyNumberFormat="1" applyFont="1" applyFill="1" applyBorder="1" applyAlignment="1">
      <alignment horizontal="right"/>
    </xf>
    <xf numFmtId="10" fontId="5" fillId="2" borderId="9" xfId="0" applyNumberFormat="1" applyFont="1" applyFill="1" applyBorder="1" applyAlignment="1">
      <alignment horizontal="right"/>
    </xf>
    <xf numFmtId="10" fontId="5" fillId="2" borderId="12" xfId="0" applyNumberFormat="1" applyFont="1" applyFill="1" applyBorder="1"/>
    <xf numFmtId="10" fontId="5" fillId="2" borderId="8" xfId="0" applyNumberFormat="1" applyFont="1" applyFill="1" applyBorder="1"/>
    <xf numFmtId="10" fontId="5" fillId="2" borderId="10" xfId="0" applyNumberFormat="1" applyFont="1" applyFill="1" applyBorder="1" applyAlignment="1">
      <alignment horizontal="right"/>
    </xf>
    <xf numFmtId="10" fontId="5" fillId="2" borderId="11" xfId="0" applyNumberFormat="1" applyFont="1" applyFill="1" applyBorder="1" applyAlignment="1">
      <alignment horizontal="right"/>
    </xf>
    <xf numFmtId="10" fontId="5" fillId="2" borderId="12" xfId="0" applyNumberFormat="1" applyFont="1" applyFill="1" applyBorder="1" applyAlignment="1">
      <alignment horizontal="right"/>
    </xf>
    <xf numFmtId="10" fontId="4" fillId="2" borderId="8" xfId="6" applyNumberFormat="1" applyFont="1" applyFill="1" applyBorder="1" applyAlignment="1">
      <alignment horizontal="right"/>
    </xf>
    <xf numFmtId="10" fontId="4" fillId="2" borderId="9" xfId="6" applyNumberFormat="1" applyFont="1" applyFill="1" applyBorder="1" applyAlignment="1">
      <alignment horizontal="right"/>
    </xf>
    <xf numFmtId="10" fontId="4" fillId="2" borderId="8" xfId="0" applyNumberFormat="1" applyFont="1" applyFill="1" applyBorder="1" applyAlignment="1">
      <alignment horizontal="right"/>
    </xf>
    <xf numFmtId="10" fontId="4" fillId="2" borderId="9" xfId="0" applyNumberFormat="1" applyFont="1" applyFill="1" applyBorder="1" applyAlignment="1">
      <alignment horizontal="right"/>
    </xf>
    <xf numFmtId="3" fontId="7" fillId="0" borderId="6" xfId="0" applyNumberFormat="1" applyFont="1" applyBorder="1" applyAlignment="1">
      <alignment horizontal="right"/>
    </xf>
    <xf numFmtId="3" fontId="7" fillId="0" borderId="5" xfId="0" applyNumberFormat="1" applyFont="1" applyBorder="1" applyAlignment="1">
      <alignment horizontal="right"/>
    </xf>
    <xf numFmtId="10" fontId="7" fillId="2" borderId="10" xfId="0" applyNumberFormat="1" applyFont="1" applyFill="1" applyBorder="1" applyAlignment="1">
      <alignment horizontal="right"/>
    </xf>
    <xf numFmtId="10" fontId="7" fillId="2" borderId="9" xfId="0" applyNumberFormat="1" applyFont="1" applyFill="1" applyBorder="1" applyAlignment="1">
      <alignment horizontal="right"/>
    </xf>
    <xf numFmtId="4" fontId="7" fillId="0" borderId="13" xfId="0" applyNumberFormat="1" applyFont="1" applyBorder="1" applyAlignment="1">
      <alignment horizontal="right" vertical="top" wrapText="1"/>
    </xf>
    <xf numFmtId="4" fontId="7" fillId="0" borderId="2" xfId="0" applyNumberFormat="1" applyFont="1" applyBorder="1" applyAlignment="1">
      <alignment horizontal="right" vertical="top" wrapText="1"/>
    </xf>
    <xf numFmtId="3" fontId="7" fillId="0" borderId="6" xfId="0" applyNumberFormat="1" applyFont="1" applyFill="1" applyBorder="1" applyAlignment="1">
      <alignment horizontal="right"/>
    </xf>
    <xf numFmtId="3" fontId="7" fillId="0" borderId="5" xfId="0" applyNumberFormat="1" applyFont="1" applyFill="1" applyBorder="1" applyAlignment="1">
      <alignment horizontal="right"/>
    </xf>
    <xf numFmtId="3" fontId="7" fillId="0" borderId="5" xfId="1" applyNumberFormat="1" applyFont="1" applyFill="1" applyBorder="1" applyAlignment="1">
      <alignment horizontal="right" vertical="center"/>
    </xf>
    <xf numFmtId="4" fontId="7" fillId="0" borderId="13" xfId="0" applyNumberFormat="1" applyFont="1" applyFill="1" applyBorder="1" applyAlignment="1">
      <alignment horizontal="right"/>
    </xf>
    <xf numFmtId="4" fontId="7" fillId="0" borderId="2" xfId="0" applyNumberFormat="1" applyFont="1" applyFill="1" applyBorder="1" applyAlignment="1">
      <alignment horizontal="right"/>
    </xf>
    <xf numFmtId="4" fontId="7" fillId="0" borderId="13" xfId="0" applyNumberFormat="1" applyFont="1" applyBorder="1" applyAlignment="1">
      <alignment horizontal="right"/>
    </xf>
    <xf numFmtId="4" fontId="7" fillId="0" borderId="2" xfId="0" applyNumberFormat="1" applyFont="1" applyBorder="1" applyAlignment="1">
      <alignment horizontal="right"/>
    </xf>
    <xf numFmtId="4" fontId="7" fillId="0" borderId="13" xfId="1" applyNumberFormat="1" applyFont="1" applyFill="1" applyBorder="1" applyAlignment="1">
      <alignment horizontal="right" vertical="center"/>
    </xf>
    <xf numFmtId="4" fontId="7" fillId="0" borderId="2" xfId="1" applyNumberFormat="1" applyFont="1" applyFill="1" applyBorder="1" applyAlignment="1">
      <alignment horizontal="right" vertical="center"/>
    </xf>
    <xf numFmtId="4" fontId="5" fillId="0" borderId="2" xfId="1" applyNumberFormat="1" applyFont="1" applyFill="1" applyBorder="1" applyAlignment="1">
      <alignment horizontal="right" vertical="center"/>
    </xf>
    <xf numFmtId="4" fontId="5" fillId="0" borderId="13" xfId="0" applyNumberFormat="1" applyFont="1" applyBorder="1" applyAlignment="1">
      <alignment horizontal="right"/>
    </xf>
    <xf numFmtId="4" fontId="4" fillId="0" borderId="13" xfId="0" applyNumberFormat="1" applyFont="1" applyFill="1" applyBorder="1" applyAlignment="1">
      <alignment horizontal="right"/>
    </xf>
    <xf numFmtId="4" fontId="4" fillId="0" borderId="2" xfId="0" applyNumberFormat="1" applyFont="1" applyFill="1" applyBorder="1" applyAlignment="1">
      <alignment horizontal="right"/>
    </xf>
    <xf numFmtId="4" fontId="5" fillId="0" borderId="14" xfId="0" applyNumberFormat="1" applyFont="1" applyBorder="1" applyAlignment="1">
      <alignment horizontal="right"/>
    </xf>
    <xf numFmtId="4" fontId="5" fillId="0" borderId="7" xfId="0" applyNumberFormat="1" applyFont="1" applyBorder="1" applyAlignment="1">
      <alignment horizontal="right"/>
    </xf>
    <xf numFmtId="10" fontId="5" fillId="0" borderId="8" xfId="0" applyNumberFormat="1" applyFont="1" applyBorder="1" applyAlignment="1">
      <alignment vertical="center"/>
    </xf>
    <xf numFmtId="10" fontId="5" fillId="2" borderId="12" xfId="0" applyNumberFormat="1" applyFont="1" applyFill="1" applyBorder="1" applyAlignment="1">
      <alignment vertical="center"/>
    </xf>
    <xf numFmtId="10" fontId="7" fillId="0" borderId="8" xfId="0" applyNumberFormat="1" applyFont="1" applyBorder="1" applyAlignment="1">
      <alignment vertical="center"/>
    </xf>
    <xf numFmtId="10" fontId="12" fillId="2" borderId="10" xfId="0" applyNumberFormat="1" applyFont="1" applyFill="1" applyBorder="1" applyAlignment="1">
      <alignment horizontal="right"/>
    </xf>
    <xf numFmtId="10" fontId="12" fillId="2" borderId="11" xfId="0" applyNumberFormat="1" applyFont="1" applyFill="1" applyBorder="1" applyAlignment="1">
      <alignment horizontal="right"/>
    </xf>
    <xf numFmtId="10" fontId="12" fillId="2" borderId="12" xfId="0" applyNumberFormat="1" applyFont="1" applyFill="1" applyBorder="1" applyAlignment="1">
      <alignment horizontal="right"/>
    </xf>
    <xf numFmtId="10" fontId="13" fillId="2" borderId="10" xfId="0" applyNumberFormat="1" applyFont="1" applyFill="1" applyBorder="1" applyAlignment="1">
      <alignment horizontal="right"/>
    </xf>
    <xf numFmtId="10" fontId="13" fillId="2" borderId="11" xfId="0" applyNumberFormat="1" applyFont="1" applyFill="1" applyBorder="1" applyAlignment="1">
      <alignment horizontal="right"/>
    </xf>
    <xf numFmtId="0" fontId="4" fillId="0" borderId="0" xfId="0" applyFont="1" applyAlignment="1">
      <alignment horizontal="centerContinuous" vertical="center"/>
    </xf>
    <xf numFmtId="49" fontId="4" fillId="0" borderId="0" xfId="0" applyNumberFormat="1" applyFont="1" applyAlignment="1">
      <alignment horizontal="centerContinuous" vertical="center"/>
    </xf>
    <xf numFmtId="3" fontId="14" fillId="0" borderId="4" xfId="1" applyNumberFormat="1" applyFont="1" applyFill="1" applyBorder="1" applyAlignment="1">
      <alignment vertical="center"/>
    </xf>
    <xf numFmtId="3" fontId="14" fillId="0" borderId="3" xfId="1" applyNumberFormat="1" applyFont="1" applyFill="1" applyBorder="1" applyAlignment="1">
      <alignment vertical="center"/>
    </xf>
    <xf numFmtId="3" fontId="14" fillId="0" borderId="0" xfId="1" applyNumberFormat="1" applyFont="1" applyFill="1" applyBorder="1" applyAlignment="1">
      <alignment vertical="center"/>
    </xf>
    <xf numFmtId="3" fontId="14" fillId="0" borderId="1" xfId="1" applyNumberFormat="1" applyFont="1" applyFill="1" applyBorder="1" applyAlignment="1">
      <alignment vertical="center"/>
    </xf>
    <xf numFmtId="4" fontId="14" fillId="0" borderId="4" xfId="1" applyNumberFormat="1" applyFont="1" applyFill="1" applyBorder="1" applyAlignment="1">
      <alignment vertical="center"/>
    </xf>
    <xf numFmtId="4" fontId="14" fillId="0" borderId="3" xfId="1" applyNumberFormat="1" applyFont="1" applyFill="1" applyBorder="1" applyAlignment="1">
      <alignment vertical="center"/>
    </xf>
    <xf numFmtId="4" fontId="14" fillId="0" borderId="0" xfId="1" applyNumberFormat="1" applyFont="1" applyFill="1" applyBorder="1" applyAlignment="1">
      <alignment vertical="center"/>
    </xf>
    <xf numFmtId="4" fontId="14" fillId="0" borderId="1" xfId="1" applyNumberFormat="1" applyFont="1" applyFill="1" applyBorder="1" applyAlignment="1">
      <alignment vertical="center"/>
    </xf>
    <xf numFmtId="3" fontId="14" fillId="0" borderId="4" xfId="0" applyNumberFormat="1" applyFont="1" applyBorder="1"/>
    <xf numFmtId="3" fontId="14" fillId="0" borderId="3" xfId="0" applyNumberFormat="1" applyFont="1" applyBorder="1"/>
    <xf numFmtId="3" fontId="14" fillId="0" borderId="0" xfId="0" applyNumberFormat="1" applyFont="1" applyBorder="1"/>
    <xf numFmtId="3" fontId="14" fillId="0" borderId="1" xfId="0" applyNumberFormat="1" applyFont="1" applyBorder="1"/>
    <xf numFmtId="3" fontId="7" fillId="0" borderId="0" xfId="0" applyNumberFormat="1" applyFont="1"/>
    <xf numFmtId="3" fontId="14" fillId="0" borderId="1" xfId="0" applyNumberFormat="1" applyFont="1" applyBorder="1" applyAlignment="1">
      <alignment horizontal="right"/>
    </xf>
    <xf numFmtId="4" fontId="14" fillId="0" borderId="2" xfId="0" applyNumberFormat="1" applyFont="1" applyBorder="1" applyAlignment="1">
      <alignment horizontal="right"/>
    </xf>
    <xf numFmtId="3" fontId="14" fillId="0" borderId="5" xfId="0" applyNumberFormat="1" applyFont="1" applyBorder="1" applyAlignment="1">
      <alignment horizontal="right"/>
    </xf>
    <xf numFmtId="4" fontId="14" fillId="0" borderId="7" xfId="0" applyNumberFormat="1" applyFont="1" applyBorder="1" applyAlignment="1">
      <alignment horizontal="right"/>
    </xf>
    <xf numFmtId="3" fontId="14" fillId="0" borderId="0" xfId="0" applyNumberFormat="1" applyFont="1" applyBorder="1" applyAlignment="1">
      <alignment horizontal="right"/>
    </xf>
    <xf numFmtId="3" fontId="5" fillId="0" borderId="6" xfId="0" applyNumberFormat="1" applyFont="1" applyBorder="1" applyAlignment="1"/>
    <xf numFmtId="3" fontId="5" fillId="0" borderId="5" xfId="1" applyNumberFormat="1" applyFont="1" applyFill="1" applyBorder="1" applyAlignment="1">
      <alignment vertical="center"/>
    </xf>
    <xf numFmtId="2" fontId="5" fillId="0" borderId="7" xfId="0" applyNumberFormat="1" applyFont="1" applyFill="1" applyBorder="1" applyAlignment="1">
      <alignment vertical="center"/>
    </xf>
    <xf numFmtId="4" fontId="5" fillId="0" borderId="7" xfId="0" applyNumberFormat="1" applyFont="1" applyFill="1" applyBorder="1" applyAlignment="1">
      <alignment vertical="center"/>
    </xf>
    <xf numFmtId="0" fontId="5" fillId="0" borderId="6" xfId="0" applyFont="1" applyFill="1" applyBorder="1" applyAlignment="1"/>
    <xf numFmtId="3" fontId="5" fillId="0" borderId="6" xfId="1" applyNumberFormat="1" applyFont="1" applyFill="1" applyBorder="1" applyAlignment="1">
      <alignment vertical="center"/>
    </xf>
    <xf numFmtId="2" fontId="5" fillId="0" borderId="14" xfId="0" applyNumberFormat="1" applyFont="1" applyFill="1" applyBorder="1" applyAlignment="1">
      <alignment vertical="center"/>
    </xf>
    <xf numFmtId="2" fontId="5" fillId="0" borderId="14" xfId="0" applyNumberFormat="1" applyFont="1" applyBorder="1"/>
    <xf numFmtId="0" fontId="4" fillId="0" borderId="3" xfId="0" applyFont="1" applyFill="1" applyBorder="1" applyAlignment="1">
      <alignment vertical="center"/>
    </xf>
    <xf numFmtId="0" fontId="5" fillId="0" borderId="5" xfId="1" applyNumberFormat="1" applyFont="1" applyFill="1" applyBorder="1" applyAlignment="1">
      <alignment vertical="center"/>
    </xf>
    <xf numFmtId="3" fontId="5" fillId="0" borderId="3" xfId="0" applyNumberFormat="1" applyFont="1" applyFill="1" applyBorder="1" applyAlignment="1"/>
    <xf numFmtId="2" fontId="5" fillId="0" borderId="14" xfId="1" applyNumberFormat="1" applyFont="1" applyFill="1" applyBorder="1" applyAlignment="1">
      <alignment vertical="center"/>
    </xf>
    <xf numFmtId="2" fontId="5" fillId="0" borderId="7" xfId="1" applyNumberFormat="1" applyFont="1" applyFill="1" applyBorder="1" applyAlignment="1">
      <alignment vertical="center"/>
    </xf>
    <xf numFmtId="2" fontId="5" fillId="0" borderId="13" xfId="1" applyNumberFormat="1" applyFont="1" applyFill="1" applyBorder="1" applyAlignment="1">
      <alignment vertical="center"/>
    </xf>
    <xf numFmtId="2" fontId="5" fillId="0" borderId="2" xfId="0" applyNumberFormat="1" applyFont="1" applyFill="1" applyBorder="1" applyAlignment="1">
      <alignment horizontal="right" vertical="center"/>
    </xf>
    <xf numFmtId="3" fontId="7" fillId="0" borderId="0" xfId="0" applyNumberFormat="1" applyFont="1" applyFill="1"/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10" fontId="5" fillId="0" borderId="8" xfId="0" applyNumberFormat="1" applyFont="1" applyFill="1" applyBorder="1" applyAlignment="1">
      <alignment vertical="center"/>
    </xf>
    <xf numFmtId="10" fontId="7" fillId="0" borderId="8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2" fontId="5" fillId="0" borderId="14" xfId="0" applyNumberFormat="1" applyFont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13" xfId="0" applyFont="1" applyBorder="1"/>
    <xf numFmtId="0" fontId="10" fillId="0" borderId="4" xfId="0" applyFont="1" applyBorder="1"/>
    <xf numFmtId="0" fontId="10" fillId="0" borderId="13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/>
    <xf numFmtId="0" fontId="9" fillId="0" borderId="16" xfId="0" applyFont="1" applyFill="1" applyBorder="1" applyAlignment="1">
      <alignment horizontal="center" vertical="center"/>
    </xf>
    <xf numFmtId="0" fontId="4" fillId="0" borderId="18" xfId="0" applyFont="1" applyBorder="1"/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9">
    <cellStyle name="Comma" xfId="1" builtinId="3"/>
    <cellStyle name="Comma 2" xfId="2"/>
    <cellStyle name="Comma 3" xfId="3"/>
    <cellStyle name="Normal" xfId="0" builtinId="0"/>
    <cellStyle name="Normal 2" xfId="4"/>
    <cellStyle name="Normal 2 2" xfId="8"/>
    <cellStyle name="Normal 3" xfId="5"/>
    <cellStyle name="Normal 4" xfId="7"/>
    <cellStyle name="Percent" xfId="6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2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3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4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5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755650</xdr:colOff>
      <xdr:row>6</xdr:row>
      <xdr:rowOff>127000</xdr:rowOff>
    </xdr:from>
    <xdr:to>
      <xdr:col>3</xdr:col>
      <xdr:colOff>428625</xdr:colOff>
      <xdr:row>9</xdr:row>
      <xdr:rowOff>85725</xdr:rowOff>
    </xdr:to>
    <xdr:sp macro="" textlink="">
      <xdr:nvSpPr>
        <xdr:cNvPr id="6" name="ColorPalette" hidden="1"/>
        <xdr:cNvSpPr txBox="1"/>
      </xdr:nvSpPr>
      <xdr:spPr>
        <a:xfrm>
          <a:off x="1270000" y="1270000"/>
          <a:ext cx="635000" cy="635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horz" rtlCol="0" anchor="t"/>
        <a:lstStyle/>
        <a:p>
          <a:r>
            <a:rPr lang="en-US" sz="1100"/>
            <a:t>&lt;root/&gt;</a:t>
          </a:r>
        </a:p>
        <a:p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95263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95264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95265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95266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755650</xdr:colOff>
      <xdr:row>6</xdr:row>
      <xdr:rowOff>127000</xdr:rowOff>
    </xdr:from>
    <xdr:to>
      <xdr:col>3</xdr:col>
      <xdr:colOff>428625</xdr:colOff>
      <xdr:row>9</xdr:row>
      <xdr:rowOff>85725</xdr:rowOff>
    </xdr:to>
    <xdr:sp macro="" textlink="">
      <xdr:nvSpPr>
        <xdr:cNvPr id="6" name="ColorPalette" hidden="1"/>
        <xdr:cNvSpPr txBox="1"/>
      </xdr:nvSpPr>
      <xdr:spPr>
        <a:xfrm>
          <a:off x="1270000" y="1270000"/>
          <a:ext cx="635000" cy="635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horz" rtlCol="0" anchor="t"/>
        <a:lstStyle/>
        <a:p>
          <a:r>
            <a:rPr lang="en-US" sz="1100"/>
            <a:t>&lt;root/&gt;</a:t>
          </a:r>
        </a:p>
        <a:p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94264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94265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94266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94267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755650</xdr:colOff>
      <xdr:row>6</xdr:row>
      <xdr:rowOff>127000</xdr:rowOff>
    </xdr:from>
    <xdr:to>
      <xdr:col>3</xdr:col>
      <xdr:colOff>428625</xdr:colOff>
      <xdr:row>9</xdr:row>
      <xdr:rowOff>85725</xdr:rowOff>
    </xdr:to>
    <xdr:sp macro="" textlink="">
      <xdr:nvSpPr>
        <xdr:cNvPr id="6" name="ColorPalette" hidden="1"/>
        <xdr:cNvSpPr txBox="1"/>
      </xdr:nvSpPr>
      <xdr:spPr>
        <a:xfrm>
          <a:off x="1270000" y="1270000"/>
          <a:ext cx="635000" cy="635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horz" rtlCol="0" anchor="t"/>
        <a:lstStyle/>
        <a:p>
          <a:r>
            <a:rPr lang="en-US" sz="1100"/>
            <a:t>&lt;root/&gt;</a:t>
          </a:r>
        </a:p>
        <a:p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93270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93271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93272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93273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755650</xdr:colOff>
      <xdr:row>6</xdr:row>
      <xdr:rowOff>127000</xdr:rowOff>
    </xdr:from>
    <xdr:to>
      <xdr:col>3</xdr:col>
      <xdr:colOff>428625</xdr:colOff>
      <xdr:row>9</xdr:row>
      <xdr:rowOff>85725</xdr:rowOff>
    </xdr:to>
    <xdr:sp macro="" textlink="">
      <xdr:nvSpPr>
        <xdr:cNvPr id="8" name="ColorPalette" hidden="1"/>
        <xdr:cNvSpPr txBox="1"/>
      </xdr:nvSpPr>
      <xdr:spPr>
        <a:xfrm>
          <a:off x="1270000" y="1270000"/>
          <a:ext cx="635000" cy="635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horz" rtlCol="0" anchor="t"/>
        <a:lstStyle/>
        <a:p>
          <a:r>
            <a:rPr lang="en-US" sz="1100"/>
            <a:t>&lt;root/&gt;</a:t>
          </a:r>
        </a:p>
        <a:p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92261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92262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92263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92264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755650</xdr:colOff>
      <xdr:row>6</xdr:row>
      <xdr:rowOff>127000</xdr:rowOff>
    </xdr:from>
    <xdr:to>
      <xdr:col>3</xdr:col>
      <xdr:colOff>428625</xdr:colOff>
      <xdr:row>9</xdr:row>
      <xdr:rowOff>85725</xdr:rowOff>
    </xdr:to>
    <xdr:sp macro="" textlink="">
      <xdr:nvSpPr>
        <xdr:cNvPr id="9" name="ColorPalette" hidden="1"/>
        <xdr:cNvSpPr txBox="1"/>
      </xdr:nvSpPr>
      <xdr:spPr>
        <a:xfrm>
          <a:off x="1270000" y="1270000"/>
          <a:ext cx="635000" cy="635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horz" rtlCol="0" anchor="t"/>
        <a:lstStyle/>
        <a:p>
          <a:r>
            <a:rPr lang="en-US" sz="1100"/>
            <a:t>&lt;root/&gt;</a:t>
          </a:r>
        </a:p>
        <a:p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91262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91263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91264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91265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755650</xdr:colOff>
      <xdr:row>6</xdr:row>
      <xdr:rowOff>127000</xdr:rowOff>
    </xdr:from>
    <xdr:to>
      <xdr:col>3</xdr:col>
      <xdr:colOff>428625</xdr:colOff>
      <xdr:row>9</xdr:row>
      <xdr:rowOff>85725</xdr:rowOff>
    </xdr:to>
    <xdr:sp macro="" textlink="">
      <xdr:nvSpPr>
        <xdr:cNvPr id="7" name="ColorPalette" hidden="1"/>
        <xdr:cNvSpPr txBox="1"/>
      </xdr:nvSpPr>
      <xdr:spPr>
        <a:xfrm>
          <a:off x="1270000" y="1270000"/>
          <a:ext cx="635000" cy="635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horz" rtlCol="0" anchor="t"/>
        <a:lstStyle/>
        <a:p>
          <a:r>
            <a:rPr lang="en-US" sz="1100"/>
            <a:t>&lt;root/&gt;</a:t>
          </a:r>
        </a:p>
        <a:p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90253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90254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90255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90256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755650</xdr:colOff>
      <xdr:row>6</xdr:row>
      <xdr:rowOff>127000</xdr:rowOff>
    </xdr:from>
    <xdr:to>
      <xdr:col>3</xdr:col>
      <xdr:colOff>428625</xdr:colOff>
      <xdr:row>9</xdr:row>
      <xdr:rowOff>85725</xdr:rowOff>
    </xdr:to>
    <xdr:sp macro="" textlink="">
      <xdr:nvSpPr>
        <xdr:cNvPr id="7" name="ColorPalette" hidden="1"/>
        <xdr:cNvSpPr txBox="1"/>
      </xdr:nvSpPr>
      <xdr:spPr>
        <a:xfrm>
          <a:off x="1270000" y="1270000"/>
          <a:ext cx="635000" cy="635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horz" rtlCol="0" anchor="t"/>
        <a:lstStyle/>
        <a:p>
          <a:r>
            <a:rPr lang="en-US" sz="1100"/>
            <a:t>&lt;root/&gt;</a:t>
          </a:r>
        </a:p>
        <a:p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89249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89250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89251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89252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755650</xdr:colOff>
      <xdr:row>6</xdr:row>
      <xdr:rowOff>127000</xdr:rowOff>
    </xdr:from>
    <xdr:to>
      <xdr:col>3</xdr:col>
      <xdr:colOff>428625</xdr:colOff>
      <xdr:row>9</xdr:row>
      <xdr:rowOff>85725</xdr:rowOff>
    </xdr:to>
    <xdr:sp macro="" textlink="">
      <xdr:nvSpPr>
        <xdr:cNvPr id="8" name="ColorPalette" hidden="1"/>
        <xdr:cNvSpPr txBox="1"/>
      </xdr:nvSpPr>
      <xdr:spPr>
        <a:xfrm>
          <a:off x="1270000" y="1270000"/>
          <a:ext cx="635000" cy="635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horz" rtlCol="0" anchor="t"/>
        <a:lstStyle/>
        <a:p>
          <a:r>
            <a:rPr lang="en-US" sz="1100"/>
            <a:t>&lt;root/&gt;</a:t>
          </a:r>
        </a:p>
        <a:p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88260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88261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88262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88263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755650</xdr:colOff>
      <xdr:row>6</xdr:row>
      <xdr:rowOff>127000</xdr:rowOff>
    </xdr:from>
    <xdr:to>
      <xdr:col>3</xdr:col>
      <xdr:colOff>428625</xdr:colOff>
      <xdr:row>9</xdr:row>
      <xdr:rowOff>85725</xdr:rowOff>
    </xdr:to>
    <xdr:sp macro="" textlink="">
      <xdr:nvSpPr>
        <xdr:cNvPr id="7" name="ColorPalette" hidden="1"/>
        <xdr:cNvSpPr txBox="1"/>
      </xdr:nvSpPr>
      <xdr:spPr>
        <a:xfrm>
          <a:off x="1270000" y="1270000"/>
          <a:ext cx="635000" cy="635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horz" rtlCol="0" anchor="t"/>
        <a:lstStyle/>
        <a:p>
          <a:r>
            <a:rPr lang="en-US" sz="1100"/>
            <a:t>&lt;root/&gt;</a:t>
          </a:r>
        </a:p>
        <a:p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87266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87267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87268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87269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755650</xdr:colOff>
      <xdr:row>6</xdr:row>
      <xdr:rowOff>127000</xdr:rowOff>
    </xdr:from>
    <xdr:to>
      <xdr:col>3</xdr:col>
      <xdr:colOff>428625</xdr:colOff>
      <xdr:row>9</xdr:row>
      <xdr:rowOff>85725</xdr:rowOff>
    </xdr:to>
    <xdr:sp macro="" textlink="">
      <xdr:nvSpPr>
        <xdr:cNvPr id="8" name="ColorPalette" hidden="1"/>
        <xdr:cNvSpPr txBox="1"/>
      </xdr:nvSpPr>
      <xdr:spPr>
        <a:xfrm>
          <a:off x="1270000" y="1270000"/>
          <a:ext cx="635000" cy="635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horz" rtlCol="0" anchor="t"/>
        <a:lstStyle/>
        <a:p>
          <a:r>
            <a:rPr lang="en-US" sz="1100"/>
            <a:t>&lt;root/&gt;</a:t>
          </a:r>
        </a:p>
        <a:p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86272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86273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86274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86275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752475</xdr:colOff>
      <xdr:row>6</xdr:row>
      <xdr:rowOff>123825</xdr:rowOff>
    </xdr:from>
    <xdr:to>
      <xdr:col>3</xdr:col>
      <xdr:colOff>428625</xdr:colOff>
      <xdr:row>9</xdr:row>
      <xdr:rowOff>85725</xdr:rowOff>
    </xdr:to>
    <xdr:sp macro="" textlink="">
      <xdr:nvSpPr>
        <xdr:cNvPr id="6" name="ColorPalette" hidden="1"/>
        <xdr:cNvSpPr txBox="1">
          <a:spLocks noChangeArrowheads="1"/>
        </xdr:cNvSpPr>
      </xdr:nvSpPr>
      <xdr:spPr bwMode="auto">
        <a:xfrm>
          <a:off x="1266825" y="1266825"/>
          <a:ext cx="638175" cy="638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&lt;root/&gt;</a:t>
          </a: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85263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85264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85265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85266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752475</xdr:colOff>
      <xdr:row>6</xdr:row>
      <xdr:rowOff>123825</xdr:rowOff>
    </xdr:from>
    <xdr:to>
      <xdr:col>3</xdr:col>
      <xdr:colOff>428625</xdr:colOff>
      <xdr:row>9</xdr:row>
      <xdr:rowOff>85725</xdr:rowOff>
    </xdr:to>
    <xdr:sp macro="" textlink="">
      <xdr:nvSpPr>
        <xdr:cNvPr id="6" name="ColorPalette" hidden="1"/>
        <xdr:cNvSpPr txBox="1">
          <a:spLocks noChangeArrowheads="1"/>
        </xdr:cNvSpPr>
      </xdr:nvSpPr>
      <xdr:spPr bwMode="auto">
        <a:xfrm>
          <a:off x="1266825" y="1266825"/>
          <a:ext cx="638175" cy="638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&lt;root/&gt;</a:t>
          </a: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84244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84245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84246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84247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752475</xdr:colOff>
      <xdr:row>6</xdr:row>
      <xdr:rowOff>123825</xdr:rowOff>
    </xdr:from>
    <xdr:to>
      <xdr:col>3</xdr:col>
      <xdr:colOff>428625</xdr:colOff>
      <xdr:row>9</xdr:row>
      <xdr:rowOff>85725</xdr:rowOff>
    </xdr:to>
    <xdr:sp macro="" textlink="">
      <xdr:nvSpPr>
        <xdr:cNvPr id="6" name="ColorPalette" hidden="1"/>
        <xdr:cNvSpPr txBox="1">
          <a:spLocks noChangeArrowheads="1"/>
        </xdr:cNvSpPr>
      </xdr:nvSpPr>
      <xdr:spPr bwMode="auto">
        <a:xfrm>
          <a:off x="1266825" y="1266825"/>
          <a:ext cx="638175" cy="638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&lt;root/&gt;</a:t>
          </a: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83221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83222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83223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83224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752475</xdr:colOff>
      <xdr:row>6</xdr:row>
      <xdr:rowOff>123825</xdr:rowOff>
    </xdr:from>
    <xdr:to>
      <xdr:col>3</xdr:col>
      <xdr:colOff>428625</xdr:colOff>
      <xdr:row>9</xdr:row>
      <xdr:rowOff>85725</xdr:rowOff>
    </xdr:to>
    <xdr:sp macro="" textlink="">
      <xdr:nvSpPr>
        <xdr:cNvPr id="6" name="ColorPalette" hidden="1"/>
        <xdr:cNvSpPr txBox="1">
          <a:spLocks noChangeArrowheads="1"/>
        </xdr:cNvSpPr>
      </xdr:nvSpPr>
      <xdr:spPr bwMode="auto">
        <a:xfrm>
          <a:off x="1266825" y="1266825"/>
          <a:ext cx="638175" cy="638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&lt;root/&gt;</a:t>
          </a: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82216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82217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82218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82219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752475</xdr:colOff>
      <xdr:row>6</xdr:row>
      <xdr:rowOff>123825</xdr:rowOff>
    </xdr:from>
    <xdr:to>
      <xdr:col>3</xdr:col>
      <xdr:colOff>428625</xdr:colOff>
      <xdr:row>9</xdr:row>
      <xdr:rowOff>85725</xdr:rowOff>
    </xdr:to>
    <xdr:sp macro="" textlink="">
      <xdr:nvSpPr>
        <xdr:cNvPr id="6" name="ColorPalette" hidden="1"/>
        <xdr:cNvSpPr txBox="1">
          <a:spLocks noChangeArrowheads="1"/>
        </xdr:cNvSpPr>
      </xdr:nvSpPr>
      <xdr:spPr bwMode="auto">
        <a:xfrm>
          <a:off x="1266825" y="1266825"/>
          <a:ext cx="638175" cy="638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&lt;root/&gt;</a:t>
          </a: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81212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81213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81214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81215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752475</xdr:colOff>
      <xdr:row>6</xdr:row>
      <xdr:rowOff>123825</xdr:rowOff>
    </xdr:from>
    <xdr:to>
      <xdr:col>3</xdr:col>
      <xdr:colOff>428625</xdr:colOff>
      <xdr:row>9</xdr:row>
      <xdr:rowOff>85725</xdr:rowOff>
    </xdr:to>
    <xdr:sp macro="" textlink="">
      <xdr:nvSpPr>
        <xdr:cNvPr id="74761" name="ColorPalette" hidden="1"/>
        <xdr:cNvSpPr txBox="1">
          <a:spLocks noChangeArrowheads="1"/>
        </xdr:cNvSpPr>
      </xdr:nvSpPr>
      <xdr:spPr bwMode="auto">
        <a:xfrm>
          <a:off x="1266825" y="1266825"/>
          <a:ext cx="638175" cy="638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&lt;root/&gt;</a:t>
          </a: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80188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80189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80190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80191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752475</xdr:colOff>
      <xdr:row>6</xdr:row>
      <xdr:rowOff>123825</xdr:rowOff>
    </xdr:from>
    <xdr:to>
      <xdr:col>3</xdr:col>
      <xdr:colOff>428625</xdr:colOff>
      <xdr:row>9</xdr:row>
      <xdr:rowOff>85725</xdr:rowOff>
    </xdr:to>
    <xdr:sp macro="" textlink="">
      <xdr:nvSpPr>
        <xdr:cNvPr id="74761" name="ColorPalette" hidden="1"/>
        <xdr:cNvSpPr txBox="1">
          <a:spLocks noChangeArrowheads="1"/>
        </xdr:cNvSpPr>
      </xdr:nvSpPr>
      <xdr:spPr bwMode="auto">
        <a:xfrm>
          <a:off x="1266825" y="1266825"/>
          <a:ext cx="638175" cy="638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&lt;root/&gt;</a:t>
          </a: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79164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79165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79166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79167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752475</xdr:colOff>
      <xdr:row>6</xdr:row>
      <xdr:rowOff>123825</xdr:rowOff>
    </xdr:from>
    <xdr:to>
      <xdr:col>3</xdr:col>
      <xdr:colOff>428625</xdr:colOff>
      <xdr:row>9</xdr:row>
      <xdr:rowOff>85725</xdr:rowOff>
    </xdr:to>
    <xdr:sp macro="" textlink="">
      <xdr:nvSpPr>
        <xdr:cNvPr id="74761" name="ColorPalette" hidden="1"/>
        <xdr:cNvSpPr txBox="1">
          <a:spLocks noChangeArrowheads="1"/>
        </xdr:cNvSpPr>
      </xdr:nvSpPr>
      <xdr:spPr bwMode="auto">
        <a:xfrm>
          <a:off x="1266825" y="1266825"/>
          <a:ext cx="638175" cy="638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&lt;root/&gt;</a:t>
          </a: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78175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78176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78177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78178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752475</xdr:colOff>
      <xdr:row>6</xdr:row>
      <xdr:rowOff>123825</xdr:rowOff>
    </xdr:from>
    <xdr:to>
      <xdr:col>3</xdr:col>
      <xdr:colOff>428625</xdr:colOff>
      <xdr:row>9</xdr:row>
      <xdr:rowOff>85725</xdr:rowOff>
    </xdr:to>
    <xdr:sp macro="" textlink="">
      <xdr:nvSpPr>
        <xdr:cNvPr id="74761" name="ColorPalette" hidden="1"/>
        <xdr:cNvSpPr txBox="1">
          <a:spLocks noChangeArrowheads="1"/>
        </xdr:cNvSpPr>
      </xdr:nvSpPr>
      <xdr:spPr bwMode="auto">
        <a:xfrm>
          <a:off x="1266825" y="1266825"/>
          <a:ext cx="638175" cy="638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&lt;root/&gt;</a:t>
          </a: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77151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77152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77153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77154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752475</xdr:colOff>
      <xdr:row>6</xdr:row>
      <xdr:rowOff>123825</xdr:rowOff>
    </xdr:from>
    <xdr:to>
      <xdr:col>3</xdr:col>
      <xdr:colOff>428625</xdr:colOff>
      <xdr:row>9</xdr:row>
      <xdr:rowOff>85725</xdr:rowOff>
    </xdr:to>
    <xdr:sp macro="" textlink="">
      <xdr:nvSpPr>
        <xdr:cNvPr id="74761" name="ColorPalette" hidden="1"/>
        <xdr:cNvSpPr txBox="1">
          <a:spLocks noChangeArrowheads="1"/>
        </xdr:cNvSpPr>
      </xdr:nvSpPr>
      <xdr:spPr bwMode="auto">
        <a:xfrm>
          <a:off x="1266825" y="1266825"/>
          <a:ext cx="638175" cy="638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&lt;root/&gt;</a:t>
          </a: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76127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76128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76129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76130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752475</xdr:colOff>
      <xdr:row>6</xdr:row>
      <xdr:rowOff>123825</xdr:rowOff>
    </xdr:from>
    <xdr:to>
      <xdr:col>3</xdr:col>
      <xdr:colOff>428625</xdr:colOff>
      <xdr:row>9</xdr:row>
      <xdr:rowOff>85725</xdr:rowOff>
    </xdr:to>
    <xdr:sp macro="" textlink="">
      <xdr:nvSpPr>
        <xdr:cNvPr id="74761" name="ColorPalette" hidden="1"/>
        <xdr:cNvSpPr txBox="1">
          <a:spLocks noChangeArrowheads="1"/>
        </xdr:cNvSpPr>
      </xdr:nvSpPr>
      <xdr:spPr bwMode="auto">
        <a:xfrm>
          <a:off x="1266825" y="1266825"/>
          <a:ext cx="638175" cy="638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&lt;root/&gt;</a:t>
          </a: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75177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75178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75179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75180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752475</xdr:colOff>
      <xdr:row>6</xdr:row>
      <xdr:rowOff>123825</xdr:rowOff>
    </xdr:from>
    <xdr:to>
      <xdr:col>3</xdr:col>
      <xdr:colOff>428625</xdr:colOff>
      <xdr:row>9</xdr:row>
      <xdr:rowOff>85725</xdr:rowOff>
    </xdr:to>
    <xdr:sp macro="" textlink="">
      <xdr:nvSpPr>
        <xdr:cNvPr id="74761" name="ColorPalette" hidden="1"/>
        <xdr:cNvSpPr txBox="1">
          <a:spLocks noChangeArrowheads="1"/>
        </xdr:cNvSpPr>
      </xdr:nvSpPr>
      <xdr:spPr bwMode="auto">
        <a:xfrm>
          <a:off x="1266825" y="1266825"/>
          <a:ext cx="638175" cy="638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&lt;root/&gt;</a:t>
          </a: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74141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74142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74143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74144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752475</xdr:colOff>
      <xdr:row>6</xdr:row>
      <xdr:rowOff>123825</xdr:rowOff>
    </xdr:from>
    <xdr:to>
      <xdr:col>3</xdr:col>
      <xdr:colOff>428625</xdr:colOff>
      <xdr:row>9</xdr:row>
      <xdr:rowOff>85725</xdr:rowOff>
    </xdr:to>
    <xdr:sp macro="" textlink="">
      <xdr:nvSpPr>
        <xdr:cNvPr id="73745" name="ColorPalette" hidden="1"/>
        <xdr:cNvSpPr txBox="1">
          <a:spLocks noChangeArrowheads="1"/>
        </xdr:cNvSpPr>
      </xdr:nvSpPr>
      <xdr:spPr bwMode="auto">
        <a:xfrm>
          <a:off x="1266825" y="1266825"/>
          <a:ext cx="638175" cy="638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&lt;root/&gt;</a:t>
          </a: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45377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45378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45379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45380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44353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44354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44355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44356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43329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43330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43331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43332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41601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41602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41603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41604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41605" name="Picture 5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41606" name="Picture 6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41607" name="Picture 7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41608" name="Picture 8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40257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40258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40259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40260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39233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39234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39235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39236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38209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38210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38211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38212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37185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37186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37187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37188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36161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36162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36163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36164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34113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34114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34115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34116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35137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35138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35139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35140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33089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33090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33091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33092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31041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31042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31043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31044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32065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32066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32067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32068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30017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30018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30019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30020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28994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28995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28996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28997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27970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27971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27972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27973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26945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26946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26947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26948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25921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25922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25923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25924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24897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24898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24899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24900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22853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22854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22855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22856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23873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23874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23875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23876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21825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21826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21827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21828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20802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20803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20804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20805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19781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19782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19783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19784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11585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11586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11587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11588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4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5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4.xml"/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://www.bpu.state.nj.us/energy/elecSwitchData.shtml" TargetMode="Externa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5.xml"/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://www.bpu.state.nj.us/energy/elecSwitchData.shtml" TargetMode="Externa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6.xml"/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://www.bpu.state.nj.us/energy/elecSwitchData.shtml" TargetMode="Externa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7.xml"/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://www.bpu.state.nj.us/energy/elecSwitchData.shtml" TargetMode="External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8.xml"/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://www.bpu.state.nj.us/energy/elecSwitchData.shtml" TargetMode="External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9.xml"/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://www.bpu.state.nj.us/energy/elecSwitchData.shtml" TargetMode="Externa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0.xml"/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://www.bpu.state.nj.us/energy/elecSwitchData.shtml" TargetMode="External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1.xml"/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://www.bpu.state.nj.us/energy/elecSwitchData.shtml" TargetMode="Externa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2.xml"/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://www.bpu.state.nj.us/energy/elecSwitchData.shtml" TargetMode="Externa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3.xml"/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http://www.bpu.state.nj.us/energy/elecSwitchData.shtml" TargetMode="Externa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4.xml"/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http://www.bpu.state.nj.us/energy/elecSwitchData.shtml" TargetMode="External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5.xml"/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http://www.bpu.state.nj.us/energy/elecSwitchData.shtml" TargetMode="External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6.xml"/><Relationship Id="rId2" Type="http://schemas.openxmlformats.org/officeDocument/2006/relationships/printerSettings" Target="../printerSettings/printerSettings28.bin"/><Relationship Id="rId1" Type="http://schemas.openxmlformats.org/officeDocument/2006/relationships/hyperlink" Target="http://www.bpu.state.nj.us/energy/elecSwitchData.shtml" TargetMode="External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7.xml"/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http://www.bpu.state.nj.us/energy/elecSwitchData.shtml" TargetMode="External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8.xml"/><Relationship Id="rId2" Type="http://schemas.openxmlformats.org/officeDocument/2006/relationships/printerSettings" Target="../printerSettings/printerSettings30.bin"/><Relationship Id="rId1" Type="http://schemas.openxmlformats.org/officeDocument/2006/relationships/hyperlink" Target="http://www.bpu.state.nj.us/energy/elecSwitchData.shtml" TargetMode="External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9.xml"/><Relationship Id="rId2" Type="http://schemas.openxmlformats.org/officeDocument/2006/relationships/printerSettings" Target="../printerSettings/printerSettings31.bin"/><Relationship Id="rId1" Type="http://schemas.openxmlformats.org/officeDocument/2006/relationships/hyperlink" Target="http://www.bpu.state.nj.us/energy/elecSwitchData.shtml" TargetMode="External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0.xml"/><Relationship Id="rId2" Type="http://schemas.openxmlformats.org/officeDocument/2006/relationships/printerSettings" Target="../printerSettings/printerSettings32.bin"/><Relationship Id="rId1" Type="http://schemas.openxmlformats.org/officeDocument/2006/relationships/hyperlink" Target="http://www.bpu.state.nj.us/energy/elecSwitchData.shtml" TargetMode="External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1.xml"/><Relationship Id="rId2" Type="http://schemas.openxmlformats.org/officeDocument/2006/relationships/printerSettings" Target="../printerSettings/printerSettings33.bin"/><Relationship Id="rId1" Type="http://schemas.openxmlformats.org/officeDocument/2006/relationships/hyperlink" Target="http://www.bpu.state.nj.us/energy/elecSwitchData.shtml" TargetMode="External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2.xml"/><Relationship Id="rId2" Type="http://schemas.openxmlformats.org/officeDocument/2006/relationships/printerSettings" Target="../printerSettings/printerSettings34.bin"/><Relationship Id="rId1" Type="http://schemas.openxmlformats.org/officeDocument/2006/relationships/hyperlink" Target="http://www.bpu.state.nj.us/energy/elecSwitchData.shtml" TargetMode="External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3.xml"/><Relationship Id="rId2" Type="http://schemas.openxmlformats.org/officeDocument/2006/relationships/printerSettings" Target="../printerSettings/printerSettings35.bin"/><Relationship Id="rId1" Type="http://schemas.openxmlformats.org/officeDocument/2006/relationships/hyperlink" Target="http://www.bpu.state.nj.us/energy/elecSwitchData.shtml" TargetMode="External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4.xml"/><Relationship Id="rId2" Type="http://schemas.openxmlformats.org/officeDocument/2006/relationships/printerSettings" Target="../printerSettings/printerSettings36.bin"/><Relationship Id="rId1" Type="http://schemas.openxmlformats.org/officeDocument/2006/relationships/hyperlink" Target="http://www.bpu.state.nj.us/energy/elecSwitchData.shtml" TargetMode="External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5.xml"/><Relationship Id="rId2" Type="http://schemas.openxmlformats.org/officeDocument/2006/relationships/printerSettings" Target="../printerSettings/printerSettings37.bin"/><Relationship Id="rId1" Type="http://schemas.openxmlformats.org/officeDocument/2006/relationships/hyperlink" Target="http://www.bpu.state.nj.us/energy/elecSwitchData.shtml" TargetMode="External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6.xml"/><Relationship Id="rId2" Type="http://schemas.openxmlformats.org/officeDocument/2006/relationships/printerSettings" Target="../printerSettings/printerSettings38.bin"/><Relationship Id="rId1" Type="http://schemas.openxmlformats.org/officeDocument/2006/relationships/hyperlink" Target="http://www.bpu.state.nj.us/energy/elecSwitchData.shtml" TargetMode="External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7.xml"/><Relationship Id="rId2" Type="http://schemas.openxmlformats.org/officeDocument/2006/relationships/printerSettings" Target="../printerSettings/printerSettings39.bin"/><Relationship Id="rId1" Type="http://schemas.openxmlformats.org/officeDocument/2006/relationships/hyperlink" Target="http://www.bpu.state.nj.us/energy/elecSwitchData.shtml" TargetMode="External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8.xml"/><Relationship Id="rId2" Type="http://schemas.openxmlformats.org/officeDocument/2006/relationships/printerSettings" Target="../printerSettings/printerSettings40.bin"/><Relationship Id="rId1" Type="http://schemas.openxmlformats.org/officeDocument/2006/relationships/hyperlink" Target="http://www.bpu.state.nj.us/energy/elecSwitchData.shtml" TargetMode="External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9.xml"/><Relationship Id="rId2" Type="http://schemas.openxmlformats.org/officeDocument/2006/relationships/printerSettings" Target="../printerSettings/printerSettings41.bin"/><Relationship Id="rId1" Type="http://schemas.openxmlformats.org/officeDocument/2006/relationships/hyperlink" Target="http://www.bpu.state.nj.us/energy/elecSwitchData.s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47"/>
  <sheetViews>
    <sheetView tabSelected="1" workbookViewId="0"/>
  </sheetViews>
  <sheetFormatPr defaultRowHeight="12.75" x14ac:dyDescent="0.25"/>
  <cols>
    <col min="1" max="1" width="6.75" style="2" customWidth="1"/>
    <col min="2" max="2" width="11.875" style="2" customWidth="1"/>
    <col min="3" max="3" width="0.75" style="2" customWidth="1"/>
    <col min="4" max="5" width="8.875" style="2" customWidth="1"/>
    <col min="6" max="6" width="2.625" style="2" customWidth="1"/>
    <col min="7" max="7" width="0.5" style="2" customWidth="1"/>
    <col min="8" max="9" width="8.875" style="2" customWidth="1"/>
    <col min="10" max="10" width="0.625" style="2" customWidth="1"/>
    <col min="11" max="12" width="8.875" style="2" customWidth="1"/>
    <col min="13" max="13" width="0.625" style="2" customWidth="1"/>
    <col min="14" max="15" width="8.875" style="2" customWidth="1"/>
    <col min="16" max="16" width="0.5" style="2" customWidth="1"/>
    <col min="17" max="18" width="8.875" style="2" customWidth="1"/>
    <col min="19" max="19" width="0.625" style="2" customWidth="1"/>
    <col min="20" max="21" width="8.875" style="2" customWidth="1"/>
    <col min="22" max="22" width="2.5" style="2" customWidth="1"/>
    <col min="23" max="24" width="8.875" style="7" customWidth="1"/>
    <col min="25" max="25" width="1.375" style="2" customWidth="1"/>
    <col min="26" max="16384" width="9" style="2"/>
  </cols>
  <sheetData>
    <row r="1" spans="1:25" ht="15.75" customHeight="1" x14ac:dyDescent="0.25">
      <c r="A1" s="164" t="s">
        <v>42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</row>
    <row r="2" spans="1:25" ht="15.75" customHeight="1" x14ac:dyDescent="0.25">
      <c r="A2" s="165" t="s">
        <v>122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</row>
    <row r="4" spans="1:25" s="7" customFormat="1" ht="16.5" customHeight="1" thickBot="1" x14ac:dyDescent="0.3">
      <c r="A4" s="208" t="s">
        <v>1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08"/>
      <c r="T4" s="208"/>
      <c r="U4" s="208"/>
      <c r="V4" s="208"/>
      <c r="W4" s="208"/>
      <c r="X4" s="208"/>
      <c r="Y4" s="208"/>
    </row>
    <row r="5" spans="1:25" s="8" customFormat="1" ht="15.75" x14ac:dyDescent="0.25">
      <c r="A5" s="25" t="s">
        <v>56</v>
      </c>
      <c r="B5" s="26"/>
      <c r="C5" s="26"/>
      <c r="D5" s="209" t="s">
        <v>3</v>
      </c>
      <c r="E5" s="210"/>
      <c r="F5" s="27"/>
      <c r="G5" s="209" t="s">
        <v>43</v>
      </c>
      <c r="H5" s="211"/>
      <c r="I5" s="211"/>
      <c r="J5" s="211"/>
      <c r="K5" s="211"/>
      <c r="L5" s="211"/>
      <c r="M5" s="211"/>
      <c r="N5" s="211"/>
      <c r="O5" s="211"/>
      <c r="P5" s="211"/>
      <c r="Q5" s="211"/>
      <c r="R5" s="211"/>
      <c r="S5" s="211"/>
      <c r="T5" s="211"/>
      <c r="U5" s="210"/>
      <c r="V5" s="28"/>
      <c r="W5" s="209" t="s">
        <v>11</v>
      </c>
      <c r="X5" s="212"/>
      <c r="Y5" s="28"/>
    </row>
    <row r="6" spans="1:25" s="8" customFormat="1" ht="13.5" x14ac:dyDescent="0.25">
      <c r="A6" s="29"/>
      <c r="B6" s="26"/>
      <c r="C6" s="26"/>
      <c r="D6" s="30"/>
      <c r="E6" s="31"/>
      <c r="F6" s="26"/>
      <c r="G6" s="32"/>
      <c r="H6" s="213" t="s">
        <v>61</v>
      </c>
      <c r="I6" s="214"/>
      <c r="J6" s="33"/>
      <c r="K6" s="213" t="s">
        <v>62</v>
      </c>
      <c r="L6" s="214"/>
      <c r="M6" s="33"/>
      <c r="N6" s="213" t="s">
        <v>63</v>
      </c>
      <c r="O6" s="214"/>
      <c r="P6" s="33"/>
      <c r="Q6" s="215" t="s">
        <v>64</v>
      </c>
      <c r="R6" s="214"/>
      <c r="S6" s="33"/>
      <c r="T6" s="215" t="s">
        <v>44</v>
      </c>
      <c r="U6" s="216"/>
      <c r="V6" s="33"/>
      <c r="W6" s="34"/>
      <c r="X6" s="102"/>
      <c r="Y6" s="26"/>
    </row>
    <row r="7" spans="1:25" s="116" customFormat="1" ht="27" x14ac:dyDescent="0.25">
      <c r="A7" s="113"/>
      <c r="B7" s="113"/>
      <c r="C7" s="113"/>
      <c r="D7" s="103" t="s">
        <v>45</v>
      </c>
      <c r="E7" s="104" t="s">
        <v>46</v>
      </c>
      <c r="F7" s="113"/>
      <c r="G7" s="103"/>
      <c r="H7" s="114" t="s">
        <v>45</v>
      </c>
      <c r="I7" s="115" t="s">
        <v>47</v>
      </c>
      <c r="J7" s="113"/>
      <c r="K7" s="114" t="s">
        <v>45</v>
      </c>
      <c r="L7" s="115" t="s">
        <v>47</v>
      </c>
      <c r="M7" s="113"/>
      <c r="N7" s="114" t="s">
        <v>45</v>
      </c>
      <c r="O7" s="115" t="s">
        <v>47</v>
      </c>
      <c r="P7" s="113"/>
      <c r="Q7" s="114" t="s">
        <v>45</v>
      </c>
      <c r="R7" s="115" t="s">
        <v>47</v>
      </c>
      <c r="S7" s="113"/>
      <c r="T7" s="114" t="s">
        <v>45</v>
      </c>
      <c r="U7" s="104" t="s">
        <v>47</v>
      </c>
      <c r="V7" s="113"/>
      <c r="W7" s="103" t="s">
        <v>45</v>
      </c>
      <c r="X7" s="104" t="s">
        <v>47</v>
      </c>
      <c r="Y7" s="113"/>
    </row>
    <row r="8" spans="1:25" s="7" customFormat="1" x14ac:dyDescent="0.2">
      <c r="A8" s="118"/>
      <c r="B8" s="118"/>
      <c r="C8" s="118"/>
      <c r="D8" s="105" t="s">
        <v>48</v>
      </c>
      <c r="E8" s="106" t="s">
        <v>49</v>
      </c>
      <c r="F8" s="119"/>
      <c r="G8" s="85"/>
      <c r="H8" s="120" t="s">
        <v>48</v>
      </c>
      <c r="I8" s="121" t="s">
        <v>49</v>
      </c>
      <c r="J8" s="122"/>
      <c r="K8" s="121" t="s">
        <v>48</v>
      </c>
      <c r="L8" s="121" t="s">
        <v>49</v>
      </c>
      <c r="M8" s="122"/>
      <c r="N8" s="121" t="s">
        <v>48</v>
      </c>
      <c r="O8" s="121" t="s">
        <v>49</v>
      </c>
      <c r="P8" s="123"/>
      <c r="Q8" s="121" t="s">
        <v>48</v>
      </c>
      <c r="R8" s="121" t="s">
        <v>49</v>
      </c>
      <c r="S8" s="123"/>
      <c r="T8" s="121" t="s">
        <v>48</v>
      </c>
      <c r="U8" s="106" t="s">
        <v>49</v>
      </c>
      <c r="V8" s="119"/>
      <c r="W8" s="105" t="s">
        <v>48</v>
      </c>
      <c r="X8" s="106" t="s">
        <v>49</v>
      </c>
      <c r="Y8" s="119"/>
    </row>
    <row r="9" spans="1:25" ht="13.5" thickBot="1" x14ac:dyDescent="0.25">
      <c r="A9" s="36"/>
      <c r="B9" s="36"/>
      <c r="C9" s="36"/>
      <c r="D9" s="49"/>
      <c r="E9" s="50"/>
      <c r="F9" s="37"/>
      <c r="G9" s="38"/>
      <c r="H9" s="44"/>
      <c r="I9" s="51"/>
      <c r="J9" s="45"/>
      <c r="K9" s="44"/>
      <c r="L9" s="51"/>
      <c r="M9" s="45"/>
      <c r="N9" s="44"/>
      <c r="O9" s="51"/>
      <c r="P9" s="37"/>
      <c r="Q9" s="44"/>
      <c r="R9" s="51"/>
      <c r="S9" s="37"/>
      <c r="T9" s="83"/>
      <c r="U9" s="84"/>
      <c r="V9" s="37"/>
      <c r="W9" s="85"/>
      <c r="X9" s="107"/>
      <c r="Y9" s="37"/>
    </row>
    <row r="10" spans="1:25" x14ac:dyDescent="0.2">
      <c r="A10" s="192" t="s">
        <v>6</v>
      </c>
      <c r="B10" s="40" t="s">
        <v>50</v>
      </c>
      <c r="C10" s="40"/>
      <c r="D10" s="194">
        <v>77599</v>
      </c>
      <c r="E10" s="197">
        <v>239.4</v>
      </c>
      <c r="F10" s="55"/>
      <c r="G10" s="56"/>
      <c r="H10" s="184">
        <v>18962</v>
      </c>
      <c r="I10" s="191">
        <v>391.2</v>
      </c>
      <c r="J10" s="55"/>
      <c r="K10" s="188">
        <v>79</v>
      </c>
      <c r="L10" s="195">
        <v>48.4</v>
      </c>
      <c r="M10" s="55"/>
      <c r="N10" s="184">
        <v>34</v>
      </c>
      <c r="O10" s="205">
        <v>30</v>
      </c>
      <c r="P10" s="55"/>
      <c r="Q10" s="189">
        <v>73</v>
      </c>
      <c r="R10" s="190">
        <v>242.5</v>
      </c>
      <c r="S10" s="55"/>
      <c r="T10" s="135">
        <f>IF(H10="","",SUM(H10,K10,N10,Q10))</f>
        <v>19148</v>
      </c>
      <c r="U10" s="139">
        <f>IF(T10="","",SUM(I10,L10,O10,R10))</f>
        <v>712.09999999999991</v>
      </c>
      <c r="V10" s="55"/>
      <c r="W10" s="47">
        <f>IF(T10="","",SUM(T10,D10))</f>
        <v>96747</v>
      </c>
      <c r="X10" s="109">
        <f>IF(U10="","",SUM(U10,E10))</f>
        <v>951.49999999999989</v>
      </c>
      <c r="Y10" s="37"/>
    </row>
    <row r="11" spans="1:25" x14ac:dyDescent="0.2">
      <c r="A11" s="201"/>
      <c r="B11" s="36" t="s">
        <v>51</v>
      </c>
      <c r="C11" s="36"/>
      <c r="D11" s="60">
        <v>482033</v>
      </c>
      <c r="E11" s="198">
        <v>1354.4</v>
      </c>
      <c r="F11" s="59"/>
      <c r="G11" s="60"/>
      <c r="H11" s="185">
        <v>65734</v>
      </c>
      <c r="I11" s="186">
        <v>657.7</v>
      </c>
      <c r="J11" s="59"/>
      <c r="K11" s="193">
        <v>90</v>
      </c>
      <c r="L11" s="196">
        <v>54.6</v>
      </c>
      <c r="M11" s="59"/>
      <c r="N11" s="193">
        <v>36</v>
      </c>
      <c r="O11" s="196">
        <v>31.8</v>
      </c>
      <c r="P11" s="59"/>
      <c r="Q11" s="185">
        <v>84</v>
      </c>
      <c r="R11" s="187">
        <v>285.5</v>
      </c>
      <c r="S11" s="59"/>
      <c r="T11" s="136">
        <f>IF(H11="","",SUM(H11,K11,N11,Q11))</f>
        <v>65944</v>
      </c>
      <c r="U11" s="140">
        <f>IF(T11="","",SUM(I11,L11,O11,R11))</f>
        <v>1029.5999999999999</v>
      </c>
      <c r="V11" s="59"/>
      <c r="W11" s="52">
        <f>IF(T11="","",SUM(T11,D11))</f>
        <v>547977</v>
      </c>
      <c r="X11" s="110">
        <f>IF(U11="","",SUM(U11,E11))</f>
        <v>2384</v>
      </c>
      <c r="Y11" s="37"/>
    </row>
    <row r="12" spans="1:25" s="66" customFormat="1" ht="13.5" thickBot="1" x14ac:dyDescent="0.25">
      <c r="A12" s="202"/>
      <c r="B12" s="157" t="s">
        <v>52</v>
      </c>
      <c r="C12" s="157"/>
      <c r="D12" s="124">
        <f>IF(ISERROR(D10/D11), "", D10/D11)</f>
        <v>0.16098275429275588</v>
      </c>
      <c r="E12" s="125">
        <f>IF(ISERROR(E10/E11), "", E10/E11)</f>
        <v>0.17675723567631424</v>
      </c>
      <c r="F12" s="126"/>
      <c r="G12" s="127"/>
      <c r="H12" s="128">
        <f>IF(ISERROR(H10/H11), "", H10/H11)</f>
        <v>0.28846563422277666</v>
      </c>
      <c r="I12" s="129">
        <f>IF(ISERROR(I10/I11), "", I10/I11)</f>
        <v>0.59480006081800207</v>
      </c>
      <c r="J12" s="130"/>
      <c r="K12" s="128">
        <f>IF(ISERROR(K10/K11), "", K10/K11)</f>
        <v>0.87777777777777777</v>
      </c>
      <c r="L12" s="129">
        <f>IF(ISERROR(L10/L11), "", L10/L11)</f>
        <v>0.88644688644688641</v>
      </c>
      <c r="M12" s="130"/>
      <c r="N12" s="128">
        <f>IF(ISERROR(N10/N11), "", N10/N11)</f>
        <v>0.94444444444444442</v>
      </c>
      <c r="O12" s="129">
        <f>IF(ISERROR(O10/O11), "", O10/O11)</f>
        <v>0.94339622641509435</v>
      </c>
      <c r="P12" s="126"/>
      <c r="Q12" s="128">
        <f>IF(ISERROR(Q10/Q11), "", Q10/Q11)</f>
        <v>0.86904761904761907</v>
      </c>
      <c r="R12" s="129">
        <f>IF(ISERROR(R10/R11), "", R10/R11)</f>
        <v>0.84938704028021017</v>
      </c>
      <c r="S12" s="126"/>
      <c r="T12" s="137">
        <f>IF(ISERROR(T10/T11), "", T10/T11)</f>
        <v>0.29036758461725098</v>
      </c>
      <c r="U12" s="138">
        <f>IF(ISERROR(U10/U11), "", U10/U11)</f>
        <v>0.69162781662781658</v>
      </c>
      <c r="V12" s="126"/>
      <c r="W12" s="133">
        <f>IF(ISERROR(W10/W11), "", W10/W11)</f>
        <v>0.17655303051040463</v>
      </c>
      <c r="X12" s="134">
        <f>IF(ISERROR(X10/X11), "", X10/X11)</f>
        <v>0.39911912751677847</v>
      </c>
      <c r="Y12" s="54"/>
    </row>
    <row r="13" spans="1:25" x14ac:dyDescent="0.2">
      <c r="A13" s="36"/>
      <c r="B13" s="36"/>
      <c r="C13" s="36"/>
      <c r="D13" s="179"/>
      <c r="E13" s="180"/>
      <c r="F13" s="176"/>
      <c r="G13" s="177"/>
      <c r="H13" s="181"/>
      <c r="I13" s="182"/>
      <c r="J13" s="183"/>
      <c r="K13" s="181"/>
      <c r="L13" s="182"/>
      <c r="M13" s="183"/>
      <c r="N13" s="181"/>
      <c r="O13" s="182"/>
      <c r="P13" s="176"/>
      <c r="Q13" s="181"/>
      <c r="R13" s="182"/>
      <c r="S13" s="37"/>
      <c r="T13" s="136"/>
      <c r="U13" s="147"/>
      <c r="V13" s="37"/>
      <c r="W13" s="52"/>
      <c r="X13" s="108"/>
      <c r="Y13" s="37"/>
    </row>
    <row r="14" spans="1:25" ht="13.5" thickBot="1" x14ac:dyDescent="0.25">
      <c r="A14" s="36"/>
      <c r="B14" s="36"/>
      <c r="C14" s="36"/>
      <c r="D14" s="179"/>
      <c r="E14" s="180"/>
      <c r="F14" s="176"/>
      <c r="G14" s="177"/>
      <c r="H14" s="181"/>
      <c r="I14" s="182"/>
      <c r="J14" s="183"/>
      <c r="K14" s="181"/>
      <c r="L14" s="182"/>
      <c r="M14" s="183"/>
      <c r="N14" s="181"/>
      <c r="O14" s="182"/>
      <c r="P14" s="176"/>
      <c r="Q14" s="181"/>
      <c r="R14" s="182"/>
      <c r="S14" s="37"/>
      <c r="T14" s="136"/>
      <c r="U14" s="147"/>
      <c r="V14" s="37"/>
      <c r="W14" s="52"/>
      <c r="X14" s="108"/>
      <c r="Y14" s="37"/>
    </row>
    <row r="15" spans="1:25" x14ac:dyDescent="0.2">
      <c r="A15" s="192" t="s">
        <v>7</v>
      </c>
      <c r="B15" s="40" t="s">
        <v>50</v>
      </c>
      <c r="C15" s="40"/>
      <c r="D15" s="194">
        <v>159303</v>
      </c>
      <c r="E15" s="197">
        <v>682.3</v>
      </c>
      <c r="F15" s="55"/>
      <c r="G15" s="56"/>
      <c r="H15" s="184">
        <v>39049</v>
      </c>
      <c r="I15" s="191">
        <v>1184.393</v>
      </c>
      <c r="J15" s="55"/>
      <c r="K15" s="188">
        <v>288</v>
      </c>
      <c r="L15" s="195">
        <v>178.762</v>
      </c>
      <c r="M15" s="55"/>
      <c r="N15" s="184">
        <v>155</v>
      </c>
      <c r="O15" s="205">
        <v>133.47999999999999</v>
      </c>
      <c r="P15" s="55"/>
      <c r="Q15" s="189">
        <v>325</v>
      </c>
      <c r="R15" s="190">
        <v>780.96500000000003</v>
      </c>
      <c r="S15" s="55"/>
      <c r="T15" s="135">
        <f>IF(H15="","",SUM(H15,K15,N15,Q15))</f>
        <v>39817</v>
      </c>
      <c r="U15" s="139">
        <f>IF(T15="","",SUM(I15,L15,O15,R15))</f>
        <v>2277.6</v>
      </c>
      <c r="V15" s="55"/>
      <c r="W15" s="47">
        <f>IF(T15="","",SUM(T15,D15))</f>
        <v>199120</v>
      </c>
      <c r="X15" s="109">
        <f>IF(U15="","",SUM(U15,E15))</f>
        <v>2959.8999999999996</v>
      </c>
      <c r="Y15" s="37"/>
    </row>
    <row r="16" spans="1:25" x14ac:dyDescent="0.2">
      <c r="A16" s="201"/>
      <c r="B16" s="36" t="s">
        <v>51</v>
      </c>
      <c r="C16" s="36"/>
      <c r="D16" s="60">
        <v>973470</v>
      </c>
      <c r="E16" s="198">
        <v>3469.8850000000002</v>
      </c>
      <c r="F16" s="59"/>
      <c r="G16" s="60"/>
      <c r="H16" s="185">
        <v>125821</v>
      </c>
      <c r="I16" s="186">
        <v>1955.7640000000001</v>
      </c>
      <c r="J16" s="59"/>
      <c r="K16" s="193">
        <v>349</v>
      </c>
      <c r="L16" s="196">
        <v>215.76499999999999</v>
      </c>
      <c r="M16" s="59"/>
      <c r="N16" s="193">
        <v>184</v>
      </c>
      <c r="O16" s="196">
        <v>158.554</v>
      </c>
      <c r="P16" s="59"/>
      <c r="Q16" s="185">
        <v>383</v>
      </c>
      <c r="R16" s="187">
        <v>911.52599999999995</v>
      </c>
      <c r="S16" s="59"/>
      <c r="T16" s="136">
        <f>IF(H16="","",SUM(H16,K16,N16,Q16))</f>
        <v>126737</v>
      </c>
      <c r="U16" s="140">
        <f>IF(T16="","",SUM(I16,L16,O16,R16))</f>
        <v>3241.6089999999999</v>
      </c>
      <c r="V16" s="59"/>
      <c r="W16" s="52">
        <f>IF(T16="","",SUM(T16,D16))</f>
        <v>1100207</v>
      </c>
      <c r="X16" s="110">
        <f>IF(U16="","",SUM(U16,E16))</f>
        <v>6711.4940000000006</v>
      </c>
      <c r="Y16" s="37"/>
    </row>
    <row r="17" spans="1:58" s="67" customFormat="1" ht="13.5" thickBot="1" x14ac:dyDescent="0.25">
      <c r="A17" s="203"/>
      <c r="B17" s="157" t="s">
        <v>52</v>
      </c>
      <c r="C17" s="157"/>
      <c r="D17" s="124">
        <f>IF(ISERROR(D15/D16), "", D15/D16)</f>
        <v>0.16364448827390674</v>
      </c>
      <c r="E17" s="125">
        <f>IF(ISERROR(E15/E16), "", E15/E16)</f>
        <v>0.19663475878883591</v>
      </c>
      <c r="F17" s="126"/>
      <c r="G17" s="127"/>
      <c r="H17" s="128">
        <f>IF(ISERROR(H15/H16), "", H15/H16)</f>
        <v>0.31035359757115266</v>
      </c>
      <c r="I17" s="129">
        <f>IF(ISERROR(I15/I16), "", I15/I16)</f>
        <v>0.60559096087257969</v>
      </c>
      <c r="J17" s="130"/>
      <c r="K17" s="128">
        <f>IF(ISERROR(K15/K16), "", K15/K16)</f>
        <v>0.82521489971346706</v>
      </c>
      <c r="L17" s="129">
        <f>IF(ISERROR(L15/L16), "", L15/L16)</f>
        <v>0.82850323268370685</v>
      </c>
      <c r="M17" s="130"/>
      <c r="N17" s="128">
        <f>IF(ISERROR(N15/N16), "", N15/N16)</f>
        <v>0.84239130434782605</v>
      </c>
      <c r="O17" s="129">
        <f>IF(ISERROR(O15/O16), "", O15/O16)</f>
        <v>0.84185829433505299</v>
      </c>
      <c r="P17" s="126"/>
      <c r="Q17" s="128">
        <f>IF(ISERROR(Q15/Q16), "", Q15/Q16)</f>
        <v>0.84856396866840733</v>
      </c>
      <c r="R17" s="129">
        <f>IF(ISERROR(R15/R16), "", R15/R16)</f>
        <v>0.85676656507878002</v>
      </c>
      <c r="S17" s="126"/>
      <c r="T17" s="137">
        <f>IF(ISERROR(T15/T16), "", T15/T16)</f>
        <v>0.31417028965495475</v>
      </c>
      <c r="U17" s="138">
        <f>IF(ISERROR(U15/U16), "", U15/U16)</f>
        <v>0.70261404136032446</v>
      </c>
      <c r="V17" s="126"/>
      <c r="W17" s="131">
        <f>IF(ISERROR(W15/W16), "", W15/W16)</f>
        <v>0.18098412389668489</v>
      </c>
      <c r="X17" s="132">
        <f>IF(ISERROR(X15/X16), "", X15/X16)</f>
        <v>0.44101954050767228</v>
      </c>
      <c r="Y17" s="54"/>
      <c r="Z17" s="66"/>
      <c r="AA17" s="66"/>
      <c r="AB17" s="66"/>
      <c r="AC17" s="66"/>
    </row>
    <row r="18" spans="1:58" s="9" customFormat="1" x14ac:dyDescent="0.2">
      <c r="A18" s="204"/>
      <c r="B18" s="36"/>
      <c r="C18" s="36"/>
      <c r="D18" s="179"/>
      <c r="E18" s="180"/>
      <c r="F18" s="176"/>
      <c r="G18" s="177"/>
      <c r="H18" s="181"/>
      <c r="I18" s="182"/>
      <c r="J18" s="183"/>
      <c r="K18" s="181"/>
      <c r="L18" s="182"/>
      <c r="M18" s="183"/>
      <c r="N18" s="181"/>
      <c r="O18" s="182"/>
      <c r="P18" s="176"/>
      <c r="Q18" s="181"/>
      <c r="R18" s="182"/>
      <c r="S18" s="37"/>
      <c r="T18" s="136"/>
      <c r="U18" s="147"/>
      <c r="V18" s="37"/>
      <c r="W18" s="52"/>
      <c r="X18" s="108"/>
      <c r="Y18" s="37"/>
      <c r="Z18" s="2"/>
      <c r="AA18" s="2"/>
      <c r="AB18" s="2"/>
      <c r="AC18" s="2"/>
    </row>
    <row r="19" spans="1:58" s="9" customFormat="1" ht="13.5" thickBot="1" x14ac:dyDescent="0.25">
      <c r="A19" s="204"/>
      <c r="B19" s="36"/>
      <c r="C19" s="36"/>
      <c r="D19" s="179"/>
      <c r="E19" s="180"/>
      <c r="F19" s="176"/>
      <c r="G19" s="177"/>
      <c r="H19" s="181"/>
      <c r="I19" s="182"/>
      <c r="J19" s="183"/>
      <c r="K19" s="181"/>
      <c r="L19" s="182"/>
      <c r="M19" s="183"/>
      <c r="N19" s="181"/>
      <c r="O19" s="182"/>
      <c r="P19" s="176"/>
      <c r="Q19" s="181"/>
      <c r="R19" s="182"/>
      <c r="S19" s="37"/>
      <c r="T19" s="136"/>
      <c r="U19" s="147"/>
      <c r="V19" s="37"/>
      <c r="W19" s="52"/>
      <c r="X19" s="108"/>
      <c r="Y19" s="37"/>
      <c r="Z19" s="2"/>
      <c r="AA19" s="2"/>
      <c r="AB19" s="2"/>
      <c r="AC19" s="2"/>
    </row>
    <row r="20" spans="1:58" s="206" customFormat="1" x14ac:dyDescent="0.2">
      <c r="A20" s="192" t="s">
        <v>8</v>
      </c>
      <c r="B20" s="40" t="s">
        <v>50</v>
      </c>
      <c r="C20" s="40"/>
      <c r="D20" s="194">
        <v>216605</v>
      </c>
      <c r="E20" s="197">
        <v>644.5</v>
      </c>
      <c r="F20" s="55"/>
      <c r="G20" s="56"/>
      <c r="H20" s="184">
        <v>67974</v>
      </c>
      <c r="I20" s="191">
        <v>2105.5042400000002</v>
      </c>
      <c r="J20" s="55"/>
      <c r="K20" s="188">
        <v>769</v>
      </c>
      <c r="L20" s="195">
        <v>468.21701499999995</v>
      </c>
      <c r="M20" s="55"/>
      <c r="N20" s="184">
        <v>285</v>
      </c>
      <c r="O20" s="205">
        <v>244.19894600000003</v>
      </c>
      <c r="P20" s="55"/>
      <c r="Q20" s="189">
        <v>626</v>
      </c>
      <c r="R20" s="190">
        <v>1613.8313660000001</v>
      </c>
      <c r="S20" s="55"/>
      <c r="T20" s="135">
        <f>IF(H20="","",SUM(H20,K20,N20,Q20))</f>
        <v>69654</v>
      </c>
      <c r="U20" s="139">
        <f>IF(T20="","",SUM(I20,L20,O20,R20))</f>
        <v>4431.7515670000003</v>
      </c>
      <c r="V20" s="55"/>
      <c r="W20" s="47">
        <f>IF(T20="","",SUM(T20,D20))</f>
        <v>286259</v>
      </c>
      <c r="X20" s="109">
        <f>IF(U20="","",SUM(U20,E20))</f>
        <v>5076.2515670000003</v>
      </c>
      <c r="Y20" s="37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58" s="8" customFormat="1" x14ac:dyDescent="0.2">
      <c r="A21" s="30"/>
      <c r="B21" s="36" t="s">
        <v>51</v>
      </c>
      <c r="C21" s="36"/>
      <c r="D21" s="60">
        <v>1832500</v>
      </c>
      <c r="E21" s="198">
        <v>4783.2</v>
      </c>
      <c r="F21" s="59"/>
      <c r="G21" s="60"/>
      <c r="H21" s="185">
        <v>302276</v>
      </c>
      <c r="I21" s="186">
        <v>4188.5353790000008</v>
      </c>
      <c r="J21" s="59"/>
      <c r="K21" s="193">
        <v>944</v>
      </c>
      <c r="L21" s="196">
        <v>574.05107399999986</v>
      </c>
      <c r="M21" s="59"/>
      <c r="N21" s="193">
        <v>329</v>
      </c>
      <c r="O21" s="196">
        <v>281.90767100000005</v>
      </c>
      <c r="P21" s="59"/>
      <c r="Q21" s="185">
        <v>706</v>
      </c>
      <c r="R21" s="187">
        <v>1763.3578820000002</v>
      </c>
      <c r="S21" s="59"/>
      <c r="T21" s="136">
        <f>IF(H21="","",SUM(H21,K21,N21,Q21))</f>
        <v>304255</v>
      </c>
      <c r="U21" s="140">
        <f>IF(T21="","",SUM(I21,L21,O21,R21))</f>
        <v>6807.852006000001</v>
      </c>
      <c r="V21" s="59"/>
      <c r="W21" s="52">
        <f>IF(T21="","",SUM(T21,D21))</f>
        <v>2136755</v>
      </c>
      <c r="X21" s="110">
        <f>IF(U21="","",SUM(U21,E21))</f>
        <v>11591.052006000002</v>
      </c>
      <c r="Y21" s="37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58" s="66" customFormat="1" ht="13.5" thickBot="1" x14ac:dyDescent="0.25">
      <c r="A22" s="202"/>
      <c r="B22" s="157" t="s">
        <v>52</v>
      </c>
      <c r="C22" s="157"/>
      <c r="D22" s="124">
        <f>IF(ISERROR(D20/D21), "", D20/D21)</f>
        <v>0.1182019099590723</v>
      </c>
      <c r="E22" s="125">
        <f>IF(ISERROR(E20/E21), "", E20/E21)</f>
        <v>0.13474243184479009</v>
      </c>
      <c r="F22" s="126"/>
      <c r="G22" s="127"/>
      <c r="H22" s="128">
        <f>IF(ISERROR(H20/H21), "", H20/H21)</f>
        <v>0.22487395625190224</v>
      </c>
      <c r="I22" s="129">
        <f>IF(ISERROR(I20/I21), "", I20/I21)</f>
        <v>0.50268269203510518</v>
      </c>
      <c r="J22" s="130"/>
      <c r="K22" s="128">
        <f>IF(ISERROR(K20/K21), "", K20/K21)</f>
        <v>0.8146186440677966</v>
      </c>
      <c r="L22" s="129">
        <f>IF(ISERROR(L20/L21), "", L20/L21)</f>
        <v>0.81563651076802979</v>
      </c>
      <c r="M22" s="130"/>
      <c r="N22" s="128">
        <f>IF(ISERROR(N20/N21), "", N20/N21)</f>
        <v>0.86626139817629177</v>
      </c>
      <c r="O22" s="129">
        <f>IF(ISERROR(O20/O21), "", O20/O21)</f>
        <v>0.86623732207698589</v>
      </c>
      <c r="P22" s="126"/>
      <c r="Q22" s="128">
        <f>IF(ISERROR(Q20/Q21), "", Q20/Q21)</f>
        <v>0.88668555240793201</v>
      </c>
      <c r="R22" s="129">
        <f>IF(ISERROR(R20/R21), "", R20/R21)</f>
        <v>0.91520353438950963</v>
      </c>
      <c r="S22" s="126"/>
      <c r="T22" s="137">
        <f>IF(ISERROR(T20/T21), "", T20/T21)</f>
        <v>0.22893296741220359</v>
      </c>
      <c r="U22" s="138">
        <f>IF(ISERROR(U20/U21), "", U20/U21)</f>
        <v>0.65097648466713742</v>
      </c>
      <c r="V22" s="126"/>
      <c r="W22" s="133">
        <f>IF(ISERROR(W20/W21), "", W20/W21)</f>
        <v>0.13396903248149647</v>
      </c>
      <c r="X22" s="134">
        <f>IF(ISERROR(X20/X21), "", X20/X21)</f>
        <v>0.43794571574455238</v>
      </c>
      <c r="Y22" s="54"/>
      <c r="AD22" s="67"/>
      <c r="AE22" s="67"/>
      <c r="AF22" s="67"/>
      <c r="AG22" s="67"/>
      <c r="AH22" s="67"/>
      <c r="AI22" s="67"/>
      <c r="AJ22" s="67"/>
    </row>
    <row r="23" spans="1:58" x14ac:dyDescent="0.2">
      <c r="A23" s="36"/>
      <c r="B23" s="36"/>
      <c r="C23" s="36"/>
      <c r="D23" s="179"/>
      <c r="E23" s="180"/>
      <c r="F23" s="176"/>
      <c r="G23" s="177"/>
      <c r="H23" s="181"/>
      <c r="I23" s="182"/>
      <c r="J23" s="183"/>
      <c r="K23" s="181"/>
      <c r="L23" s="182"/>
      <c r="M23" s="183"/>
      <c r="N23" s="181"/>
      <c r="O23" s="182"/>
      <c r="P23" s="176"/>
      <c r="Q23" s="181"/>
      <c r="R23" s="182"/>
      <c r="S23" s="37"/>
      <c r="T23" s="136"/>
      <c r="U23" s="147"/>
      <c r="V23" s="37"/>
      <c r="W23" s="52"/>
      <c r="X23" s="108"/>
      <c r="Y23" s="37"/>
      <c r="AD23" s="9"/>
      <c r="AE23" s="9"/>
      <c r="AF23" s="9"/>
      <c r="AG23" s="9"/>
      <c r="AH23" s="9"/>
      <c r="AI23" s="9"/>
      <c r="AJ23" s="9"/>
    </row>
    <row r="24" spans="1:58" ht="13.5" thickBot="1" x14ac:dyDescent="0.25">
      <c r="A24" s="36"/>
      <c r="B24" s="36"/>
      <c r="C24" s="36"/>
      <c r="D24" s="179"/>
      <c r="E24" s="180"/>
      <c r="F24" s="176"/>
      <c r="G24" s="177"/>
      <c r="H24" s="181"/>
      <c r="I24" s="182"/>
      <c r="J24" s="183"/>
      <c r="K24" s="181"/>
      <c r="L24" s="182"/>
      <c r="M24" s="183"/>
      <c r="N24" s="181"/>
      <c r="O24" s="182"/>
      <c r="P24" s="176"/>
      <c r="Q24" s="181"/>
      <c r="R24" s="182"/>
      <c r="S24" s="37"/>
      <c r="T24" s="136"/>
      <c r="U24" s="147"/>
      <c r="V24" s="37"/>
      <c r="W24" s="52"/>
      <c r="X24" s="108"/>
      <c r="Y24" s="37"/>
      <c r="AD24" s="9"/>
      <c r="AE24" s="9"/>
      <c r="AF24" s="9"/>
      <c r="AG24" s="9"/>
      <c r="AH24" s="9"/>
      <c r="AI24" s="9"/>
      <c r="AJ24" s="9"/>
    </row>
    <row r="25" spans="1:58" x14ac:dyDescent="0.2">
      <c r="A25" s="192" t="s">
        <v>20</v>
      </c>
      <c r="B25" s="40" t="s">
        <v>50</v>
      </c>
      <c r="C25" s="40"/>
      <c r="D25" s="194">
        <v>5326</v>
      </c>
      <c r="E25" s="197">
        <v>25.866285850000001</v>
      </c>
      <c r="F25" s="55"/>
      <c r="G25" s="56"/>
      <c r="H25" s="184">
        <v>1745</v>
      </c>
      <c r="I25" s="191">
        <v>62.533146790000039</v>
      </c>
      <c r="J25" s="55"/>
      <c r="K25" s="188">
        <v>9</v>
      </c>
      <c r="L25" s="195">
        <v>14.360154210000001</v>
      </c>
      <c r="M25" s="55"/>
      <c r="N25" s="184">
        <v>6</v>
      </c>
      <c r="O25" s="205">
        <v>4.8558350300000006</v>
      </c>
      <c r="P25" s="55"/>
      <c r="Q25" s="189">
        <v>15</v>
      </c>
      <c r="R25" s="190">
        <v>33.969232679999998</v>
      </c>
      <c r="S25" s="55"/>
      <c r="T25" s="135">
        <f>IF(H25="","",SUM(H25,K25,N25,Q25))</f>
        <v>1775</v>
      </c>
      <c r="U25" s="139">
        <f>IF(T25="","",SUM(I25,L25,O25,R25))</f>
        <v>115.71836871000002</v>
      </c>
      <c r="V25" s="55"/>
      <c r="W25" s="47">
        <f>IF(T25="","",SUM(T25,D25))</f>
        <v>7101</v>
      </c>
      <c r="X25" s="109">
        <f>IF(U25="","",SUM(U25,E25))</f>
        <v>141.58465456000002</v>
      </c>
      <c r="Y25" s="37"/>
      <c r="AK25" s="206"/>
      <c r="AL25" s="206"/>
      <c r="AM25" s="206"/>
      <c r="AN25" s="206"/>
      <c r="AO25" s="206"/>
      <c r="AP25" s="206"/>
      <c r="AQ25" s="206"/>
      <c r="AR25" s="206"/>
      <c r="AS25" s="206"/>
      <c r="AT25" s="206"/>
      <c r="AU25" s="206"/>
      <c r="AV25" s="206"/>
      <c r="AW25" s="206"/>
      <c r="AX25" s="206"/>
      <c r="AY25" s="206"/>
      <c r="AZ25" s="206"/>
      <c r="BA25" s="206"/>
      <c r="BB25" s="206"/>
      <c r="BC25" s="206"/>
      <c r="BD25" s="206"/>
      <c r="BE25" s="206"/>
    </row>
    <row r="26" spans="1:58" x14ac:dyDescent="0.2">
      <c r="A26" s="201"/>
      <c r="B26" s="36" t="s">
        <v>51</v>
      </c>
      <c r="C26" s="36"/>
      <c r="D26" s="60">
        <v>63079</v>
      </c>
      <c r="E26" s="198">
        <v>245.87325672</v>
      </c>
      <c r="F26" s="59"/>
      <c r="G26" s="60"/>
      <c r="H26" s="185">
        <v>8882</v>
      </c>
      <c r="I26" s="186">
        <v>133.19156512000006</v>
      </c>
      <c r="J26" s="59"/>
      <c r="K26" s="193">
        <v>33</v>
      </c>
      <c r="L26" s="196">
        <v>19.52159528</v>
      </c>
      <c r="M26" s="59"/>
      <c r="N26" s="193">
        <v>20</v>
      </c>
      <c r="O26" s="196">
        <v>15.468196559999999</v>
      </c>
      <c r="P26" s="59"/>
      <c r="Q26" s="185">
        <v>15</v>
      </c>
      <c r="R26" s="187">
        <v>33.969232679999998</v>
      </c>
      <c r="S26" s="59"/>
      <c r="T26" s="136">
        <f>IF(H26="","",SUM(H26,K26,N26,Q26))</f>
        <v>8950</v>
      </c>
      <c r="U26" s="140">
        <f>IF(T26="","",SUM(I26,L26,O26,R26))</f>
        <v>202.15058964000005</v>
      </c>
      <c r="V26" s="59"/>
      <c r="W26" s="52">
        <f>IF(T26="","",SUM(T26,D26))</f>
        <v>72029</v>
      </c>
      <c r="X26" s="110">
        <f>IF(U26="","",SUM(U26,E26))</f>
        <v>448.02384636000005</v>
      </c>
      <c r="Y26" s="37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</row>
    <row r="27" spans="1:58" s="67" customFormat="1" ht="13.5" thickBot="1" x14ac:dyDescent="0.25">
      <c r="A27" s="203"/>
      <c r="B27" s="157" t="s">
        <v>52</v>
      </c>
      <c r="C27" s="157"/>
      <c r="D27" s="124">
        <f>IF(ISERROR(D25/D26), "", D25/D26)</f>
        <v>8.4433805228364425E-2</v>
      </c>
      <c r="E27" s="125">
        <f>IF(ISERROR(E25/E26), "", E25/E26)</f>
        <v>0.10520170511857041</v>
      </c>
      <c r="F27" s="126"/>
      <c r="G27" s="127"/>
      <c r="H27" s="128">
        <f>IF(ISERROR(H25/H26), "", H25/H26)</f>
        <v>0.19646476018914658</v>
      </c>
      <c r="I27" s="129">
        <f>IF(ISERROR(I25/I26), "", I25/I26)</f>
        <v>0.46949779990692558</v>
      </c>
      <c r="J27" s="130"/>
      <c r="K27" s="128">
        <f>IF(ISERROR(K25/K26), "", K25/K26)</f>
        <v>0.27272727272727271</v>
      </c>
      <c r="L27" s="129">
        <f>IF(ISERROR(L25/L26), "", L25/L26)</f>
        <v>0.73560352030820308</v>
      </c>
      <c r="M27" s="130"/>
      <c r="N27" s="128">
        <f>IF(ISERROR(N25/N26), "", N25/N26)</f>
        <v>0.3</v>
      </c>
      <c r="O27" s="129">
        <f>IF(ISERROR(O25/O26), "", O25/O26)</f>
        <v>0.3139237991426197</v>
      </c>
      <c r="P27" s="126"/>
      <c r="Q27" s="128">
        <f>IF(ISERROR(Q25/Q26), "", Q25/Q26)</f>
        <v>1</v>
      </c>
      <c r="R27" s="129">
        <f>IF(ISERROR(R25/R26), "", R25/R26)</f>
        <v>1</v>
      </c>
      <c r="S27" s="126"/>
      <c r="T27" s="137">
        <f>IF(ISERROR(T25/T26), "", T25/T26)</f>
        <v>0.19832402234636873</v>
      </c>
      <c r="U27" s="138">
        <f>IF(ISERROR(U25/U26), "", U25/U26)</f>
        <v>0.57243646390582936</v>
      </c>
      <c r="V27" s="126"/>
      <c r="W27" s="133">
        <f>IF(ISERROR(W25/W26), "", W25/W26)</f>
        <v>9.8585292035152511E-2</v>
      </c>
      <c r="X27" s="134">
        <f>IF(ISERROR(X25/X26), "", X25/X26)</f>
        <v>0.31602035407336931</v>
      </c>
      <c r="Y27" s="54"/>
      <c r="Z27" s="66"/>
      <c r="AA27" s="66"/>
      <c r="AB27" s="66"/>
      <c r="AC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</row>
    <row r="28" spans="1:58" ht="13.5" thickBot="1" x14ac:dyDescent="0.25">
      <c r="A28" s="36"/>
      <c r="B28" s="36"/>
      <c r="C28" s="36"/>
      <c r="D28" s="68"/>
      <c r="E28" s="69"/>
      <c r="F28" s="59"/>
      <c r="G28" s="70"/>
      <c r="H28" s="71"/>
      <c r="I28" s="72"/>
      <c r="J28" s="73"/>
      <c r="K28" s="71"/>
      <c r="L28" s="72"/>
      <c r="M28" s="73"/>
      <c r="N28" s="71"/>
      <c r="O28" s="72"/>
      <c r="P28" s="74"/>
      <c r="Q28" s="71"/>
      <c r="R28" s="72"/>
      <c r="S28" s="74"/>
      <c r="T28" s="71"/>
      <c r="U28" s="69"/>
      <c r="V28" s="59"/>
      <c r="W28" s="53"/>
      <c r="X28" s="111"/>
      <c r="Y28" s="59"/>
      <c r="AD28" s="206"/>
      <c r="AE28" s="206"/>
      <c r="AF28" s="206"/>
      <c r="AG28" s="206"/>
      <c r="AH28" s="206"/>
      <c r="AI28" s="206"/>
      <c r="AJ28" s="206"/>
      <c r="BF28" s="9"/>
    </row>
    <row r="29" spans="1:58" s="206" customFormat="1" ht="13.5" x14ac:dyDescent="0.25">
      <c r="A29" s="207"/>
      <c r="B29" s="18"/>
      <c r="C29" s="18"/>
      <c r="D29" s="19"/>
      <c r="E29" s="19"/>
      <c r="F29" s="19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19"/>
      <c r="W29" s="76"/>
      <c r="X29" s="76"/>
      <c r="Y29" s="19"/>
      <c r="Z29" s="9"/>
      <c r="AA29" s="9"/>
      <c r="AB29" s="9"/>
      <c r="AC29" s="9"/>
      <c r="AD29" s="8"/>
      <c r="AE29" s="8"/>
      <c r="AF29" s="8"/>
      <c r="AG29" s="8"/>
      <c r="AH29" s="8"/>
      <c r="AI29" s="8"/>
      <c r="AJ29" s="8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</row>
    <row r="30" spans="1:58" s="8" customFormat="1" ht="13.5" x14ac:dyDescent="0.25">
      <c r="A30" s="14"/>
      <c r="B30" s="18"/>
      <c r="C30" s="18"/>
      <c r="D30" s="19"/>
      <c r="E30" s="19"/>
      <c r="F30" s="19"/>
      <c r="G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19"/>
      <c r="W30" s="76"/>
      <c r="X30" s="76"/>
      <c r="Y30" s="19"/>
      <c r="Z30" s="9"/>
      <c r="AA30" s="9"/>
      <c r="AB30" s="9"/>
      <c r="AC30" s="9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06"/>
    </row>
    <row r="31" spans="1:58" x14ac:dyDescent="0.2">
      <c r="A31" s="15"/>
      <c r="B31" s="15"/>
      <c r="C31" s="15"/>
      <c r="D31" s="15"/>
      <c r="E31" s="15"/>
      <c r="F31" s="15"/>
      <c r="G31" s="15"/>
      <c r="H31" s="199" t="s">
        <v>119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77"/>
      <c r="X31" s="77"/>
      <c r="Y31" s="15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8"/>
    </row>
    <row r="32" spans="1:58" ht="13.5" x14ac:dyDescent="0.2">
      <c r="A32" s="15"/>
      <c r="B32" s="14"/>
      <c r="C32" s="14"/>
      <c r="D32" s="14"/>
      <c r="E32" s="14"/>
      <c r="F32" s="14"/>
      <c r="G32" s="14"/>
      <c r="H32" s="178" t="s">
        <v>60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78"/>
      <c r="X32" s="78"/>
      <c r="Y32" s="14"/>
      <c r="Z32" s="8"/>
      <c r="AA32" s="8"/>
      <c r="AB32" s="8"/>
      <c r="AC32" s="8"/>
      <c r="AK32" s="206"/>
      <c r="AL32" s="206"/>
      <c r="AM32" s="206"/>
      <c r="AN32" s="206"/>
      <c r="AO32" s="206"/>
      <c r="AP32" s="206"/>
      <c r="AQ32" s="206"/>
      <c r="AR32" s="206"/>
      <c r="AS32" s="206"/>
      <c r="AT32" s="206"/>
      <c r="AU32" s="206"/>
      <c r="AV32" s="206"/>
      <c r="AW32" s="206"/>
      <c r="AX32" s="206"/>
      <c r="AY32" s="206"/>
      <c r="AZ32" s="206"/>
      <c r="BA32" s="206"/>
      <c r="BB32" s="206"/>
      <c r="BC32" s="206"/>
      <c r="BD32" s="206"/>
      <c r="BE32" s="206"/>
    </row>
    <row r="33" spans="1:58" x14ac:dyDescent="0.2">
      <c r="A33" s="15"/>
      <c r="B33" s="15"/>
      <c r="C33" s="15"/>
      <c r="D33" s="23"/>
      <c r="E33" s="23"/>
      <c r="F33" s="23"/>
      <c r="G33" s="23"/>
      <c r="H33" s="18" t="s">
        <v>118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79"/>
      <c r="X33" s="79"/>
      <c r="Y33" s="23"/>
      <c r="AD33" s="9"/>
      <c r="AE33" s="9"/>
      <c r="AF33" s="9"/>
      <c r="AG33" s="9"/>
      <c r="AH33" s="9"/>
      <c r="AI33" s="9"/>
      <c r="AJ33" s="9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1:58" s="9" customFormat="1" x14ac:dyDescent="0.2">
      <c r="B34" s="15"/>
      <c r="C34" s="15"/>
      <c r="D34" s="23"/>
      <c r="E34" s="23"/>
      <c r="F34" s="23"/>
      <c r="G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79"/>
      <c r="X34" s="79"/>
      <c r="Y34" s="23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</row>
    <row r="35" spans="1:58" x14ac:dyDescent="0.25">
      <c r="B35" s="15"/>
      <c r="C35" s="15"/>
      <c r="D35" s="16"/>
      <c r="E35" s="16"/>
      <c r="F35" s="16"/>
      <c r="G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80"/>
      <c r="X35" s="80"/>
      <c r="Y35" s="16"/>
      <c r="AD35" s="206"/>
      <c r="AE35" s="206"/>
      <c r="AF35" s="206"/>
      <c r="AG35" s="206"/>
      <c r="AH35" s="206"/>
      <c r="AI35" s="206"/>
      <c r="AJ35" s="206"/>
      <c r="BF35" s="9"/>
    </row>
    <row r="36" spans="1:58" x14ac:dyDescent="0.25">
      <c r="B36" s="15"/>
      <c r="C36" s="15"/>
      <c r="D36" s="16"/>
      <c r="E36" s="16"/>
      <c r="F36" s="16"/>
      <c r="G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80"/>
      <c r="X36" s="80"/>
      <c r="Y36" s="16"/>
      <c r="AD36" s="8"/>
      <c r="AE36" s="8"/>
      <c r="AF36" s="8"/>
      <c r="AG36" s="8"/>
      <c r="AH36" s="8"/>
      <c r="AI36" s="8"/>
      <c r="AJ36" s="8"/>
    </row>
    <row r="37" spans="1:58" ht="13.5" x14ac:dyDescent="0.25"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76"/>
      <c r="X37" s="76"/>
      <c r="Y37" s="19"/>
      <c r="Z37" s="9"/>
      <c r="AA37" s="9"/>
      <c r="AB37" s="9"/>
      <c r="AC37" s="9"/>
    </row>
    <row r="38" spans="1:58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77"/>
      <c r="X38" s="77"/>
      <c r="Y38" s="15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</row>
    <row r="39" spans="1:58" ht="13.5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78"/>
      <c r="X39" s="78"/>
      <c r="Y39" s="14"/>
      <c r="Z39" s="8"/>
      <c r="AA39" s="8"/>
      <c r="AB39" s="8"/>
      <c r="AC39" s="8"/>
    </row>
    <row r="40" spans="1:58" x14ac:dyDescent="0.25">
      <c r="B40" s="15"/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80"/>
      <c r="X40" s="80"/>
      <c r="Y40" s="16"/>
      <c r="Z40" s="4"/>
      <c r="AA40" s="4"/>
      <c r="AD40" s="9"/>
      <c r="AE40" s="9"/>
      <c r="AF40" s="9"/>
      <c r="AG40" s="9"/>
      <c r="AH40" s="9"/>
      <c r="AI40" s="9"/>
      <c r="AJ40" s="9"/>
    </row>
    <row r="41" spans="1:58" x14ac:dyDescent="0.25">
      <c r="B41" s="15"/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80"/>
      <c r="X41" s="80"/>
      <c r="Y41" s="16"/>
      <c r="Z41" s="4"/>
      <c r="AA41" s="4"/>
    </row>
    <row r="42" spans="1:58" x14ac:dyDescent="0.25">
      <c r="B42" s="15"/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80"/>
      <c r="X42" s="80"/>
      <c r="Y42" s="16"/>
      <c r="Z42" s="12"/>
    </row>
    <row r="43" spans="1:58" x14ac:dyDescent="0.25">
      <c r="B43" s="15"/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80"/>
      <c r="X43" s="80"/>
      <c r="Y43" s="16"/>
      <c r="Z43" s="4"/>
    </row>
    <row r="44" spans="1:58" ht="13.5" x14ac:dyDescent="0.25">
      <c r="B44" s="18"/>
      <c r="C44" s="18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76"/>
      <c r="X44" s="76"/>
      <c r="Y44" s="19"/>
      <c r="Z44" s="11"/>
      <c r="AA44" s="9"/>
      <c r="AB44" s="9"/>
      <c r="AC44" s="9"/>
    </row>
    <row r="45" spans="1:58" x14ac:dyDescent="0.25"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81"/>
      <c r="X45" s="81"/>
      <c r="Y45" s="4"/>
    </row>
    <row r="46" spans="1:58" x14ac:dyDescent="0.25">
      <c r="D46" s="13"/>
      <c r="E46" s="13"/>
      <c r="F46" s="13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82"/>
      <c r="X46" s="82"/>
      <c r="Y46" s="12"/>
    </row>
    <row r="47" spans="1:58" x14ac:dyDescent="0.25">
      <c r="B47" s="21"/>
      <c r="C47" s="21"/>
    </row>
  </sheetData>
  <mergeCells count="9">
    <mergeCell ref="A4:Y4"/>
    <mergeCell ref="D5:E5"/>
    <mergeCell ref="G5:U5"/>
    <mergeCell ref="W5:X5"/>
    <mergeCell ref="H6:I6"/>
    <mergeCell ref="K6:L6"/>
    <mergeCell ref="N6:O6"/>
    <mergeCell ref="Q6:R6"/>
    <mergeCell ref="T6:U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47"/>
  <sheetViews>
    <sheetView workbookViewId="0">
      <selection activeCell="A28" sqref="A28"/>
    </sheetView>
  </sheetViews>
  <sheetFormatPr defaultRowHeight="12.75" x14ac:dyDescent="0.25"/>
  <cols>
    <col min="1" max="1" width="6.75" style="2" customWidth="1"/>
    <col min="2" max="2" width="11.875" style="2" customWidth="1"/>
    <col min="3" max="3" width="0.75" style="2" customWidth="1"/>
    <col min="4" max="5" width="8.875" style="2" customWidth="1"/>
    <col min="6" max="6" width="2.625" style="2" customWidth="1"/>
    <col min="7" max="7" width="0.5" style="2" customWidth="1"/>
    <col min="8" max="9" width="8.875" style="2" customWidth="1"/>
    <col min="10" max="10" width="0.625" style="2" customWidth="1"/>
    <col min="11" max="12" width="8.875" style="2" customWidth="1"/>
    <col min="13" max="13" width="0.625" style="2" customWidth="1"/>
    <col min="14" max="15" width="8.875" style="2" customWidth="1"/>
    <col min="16" max="16" width="0.5" style="2" customWidth="1"/>
    <col min="17" max="18" width="8.875" style="2" customWidth="1"/>
    <col min="19" max="19" width="0.625" style="2" customWidth="1"/>
    <col min="20" max="21" width="8.875" style="2" customWidth="1"/>
    <col min="22" max="22" width="2.5" style="2" customWidth="1"/>
    <col min="23" max="24" width="8.875" style="7" customWidth="1"/>
    <col min="25" max="25" width="1.375" style="2" customWidth="1"/>
    <col min="26" max="16384" width="9" style="2"/>
  </cols>
  <sheetData>
    <row r="1" spans="1:25" ht="15.75" customHeight="1" x14ac:dyDescent="0.25">
      <c r="A1" s="164" t="s">
        <v>42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</row>
    <row r="2" spans="1:25" ht="15.75" customHeight="1" x14ac:dyDescent="0.25">
      <c r="A2" s="165" t="s">
        <v>120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</row>
    <row r="4" spans="1:25" s="7" customFormat="1" ht="16.5" customHeight="1" thickBot="1" x14ac:dyDescent="0.3">
      <c r="A4" s="208" t="s">
        <v>1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08"/>
      <c r="T4" s="208"/>
      <c r="U4" s="208"/>
      <c r="V4" s="208"/>
      <c r="W4" s="208"/>
      <c r="X4" s="208"/>
      <c r="Y4" s="208"/>
    </row>
    <row r="5" spans="1:25" s="8" customFormat="1" ht="15.75" x14ac:dyDescent="0.25">
      <c r="A5" s="25" t="s">
        <v>56</v>
      </c>
      <c r="B5" s="26"/>
      <c r="C5" s="26"/>
      <c r="D5" s="209" t="s">
        <v>3</v>
      </c>
      <c r="E5" s="210"/>
      <c r="F5" s="27"/>
      <c r="G5" s="209" t="s">
        <v>43</v>
      </c>
      <c r="H5" s="211"/>
      <c r="I5" s="211"/>
      <c r="J5" s="211"/>
      <c r="K5" s="211"/>
      <c r="L5" s="211"/>
      <c r="M5" s="211"/>
      <c r="N5" s="211"/>
      <c r="O5" s="211"/>
      <c r="P5" s="211"/>
      <c r="Q5" s="211"/>
      <c r="R5" s="211"/>
      <c r="S5" s="211"/>
      <c r="T5" s="211"/>
      <c r="U5" s="210"/>
      <c r="V5" s="28"/>
      <c r="W5" s="209" t="s">
        <v>11</v>
      </c>
      <c r="X5" s="212"/>
      <c r="Y5" s="28"/>
    </row>
    <row r="6" spans="1:25" s="8" customFormat="1" ht="13.5" x14ac:dyDescent="0.25">
      <c r="A6" s="29"/>
      <c r="B6" s="26"/>
      <c r="C6" s="26"/>
      <c r="D6" s="30"/>
      <c r="E6" s="31"/>
      <c r="F6" s="26"/>
      <c r="G6" s="32"/>
      <c r="H6" s="213" t="s">
        <v>61</v>
      </c>
      <c r="I6" s="214"/>
      <c r="J6" s="33"/>
      <c r="K6" s="213" t="s">
        <v>62</v>
      </c>
      <c r="L6" s="214"/>
      <c r="M6" s="33"/>
      <c r="N6" s="213" t="s">
        <v>63</v>
      </c>
      <c r="O6" s="214"/>
      <c r="P6" s="33"/>
      <c r="Q6" s="215" t="s">
        <v>64</v>
      </c>
      <c r="R6" s="214"/>
      <c r="S6" s="33"/>
      <c r="T6" s="215" t="s">
        <v>44</v>
      </c>
      <c r="U6" s="216"/>
      <c r="V6" s="33"/>
      <c r="W6" s="34"/>
      <c r="X6" s="102"/>
      <c r="Y6" s="26"/>
    </row>
    <row r="7" spans="1:25" s="116" customFormat="1" ht="27" x14ac:dyDescent="0.25">
      <c r="A7" s="112"/>
      <c r="B7" s="113"/>
      <c r="C7" s="113"/>
      <c r="D7" s="103" t="s">
        <v>45</v>
      </c>
      <c r="E7" s="104" t="s">
        <v>46</v>
      </c>
      <c r="F7" s="113"/>
      <c r="G7" s="103"/>
      <c r="H7" s="114" t="s">
        <v>45</v>
      </c>
      <c r="I7" s="115" t="s">
        <v>47</v>
      </c>
      <c r="J7" s="113"/>
      <c r="K7" s="114" t="s">
        <v>45</v>
      </c>
      <c r="L7" s="115" t="s">
        <v>47</v>
      </c>
      <c r="M7" s="113"/>
      <c r="N7" s="114" t="s">
        <v>45</v>
      </c>
      <c r="O7" s="115" t="s">
        <v>47</v>
      </c>
      <c r="P7" s="113"/>
      <c r="Q7" s="114" t="s">
        <v>45</v>
      </c>
      <c r="R7" s="115" t="s">
        <v>47</v>
      </c>
      <c r="S7" s="113"/>
      <c r="T7" s="114" t="s">
        <v>45</v>
      </c>
      <c r="U7" s="104" t="s">
        <v>47</v>
      </c>
      <c r="V7" s="113"/>
      <c r="W7" s="103" t="s">
        <v>45</v>
      </c>
      <c r="X7" s="104" t="s">
        <v>47</v>
      </c>
      <c r="Y7" s="113"/>
    </row>
    <row r="8" spans="1:25" s="7" customFormat="1" x14ac:dyDescent="0.2">
      <c r="A8" s="117"/>
      <c r="B8" s="118"/>
      <c r="C8" s="118"/>
      <c r="D8" s="105" t="s">
        <v>48</v>
      </c>
      <c r="E8" s="106" t="s">
        <v>49</v>
      </c>
      <c r="F8" s="119"/>
      <c r="G8" s="85"/>
      <c r="H8" s="120" t="s">
        <v>48</v>
      </c>
      <c r="I8" s="121" t="s">
        <v>49</v>
      </c>
      <c r="J8" s="122"/>
      <c r="K8" s="121" t="s">
        <v>48</v>
      </c>
      <c r="L8" s="121" t="s">
        <v>49</v>
      </c>
      <c r="M8" s="122"/>
      <c r="N8" s="121" t="s">
        <v>48</v>
      </c>
      <c r="O8" s="121" t="s">
        <v>49</v>
      </c>
      <c r="P8" s="123"/>
      <c r="Q8" s="121" t="s">
        <v>48</v>
      </c>
      <c r="R8" s="121" t="s">
        <v>49</v>
      </c>
      <c r="S8" s="123"/>
      <c r="T8" s="121" t="s">
        <v>48</v>
      </c>
      <c r="U8" s="106" t="s">
        <v>49</v>
      </c>
      <c r="V8" s="119"/>
      <c r="W8" s="105" t="s">
        <v>48</v>
      </c>
      <c r="X8" s="106" t="s">
        <v>49</v>
      </c>
      <c r="Y8" s="119"/>
    </row>
    <row r="9" spans="1:25" ht="13.5" thickBot="1" x14ac:dyDescent="0.25">
      <c r="A9" s="35"/>
      <c r="B9" s="36"/>
      <c r="C9" s="36"/>
      <c r="D9" s="49"/>
      <c r="E9" s="50"/>
      <c r="F9" s="37"/>
      <c r="G9" s="38"/>
      <c r="H9" s="44"/>
      <c r="I9" s="51"/>
      <c r="J9" s="45"/>
      <c r="K9" s="44"/>
      <c r="L9" s="51"/>
      <c r="M9" s="45"/>
      <c r="N9" s="44"/>
      <c r="O9" s="51"/>
      <c r="P9" s="37"/>
      <c r="Q9" s="44"/>
      <c r="R9" s="51"/>
      <c r="S9" s="37"/>
      <c r="T9" s="83"/>
      <c r="U9" s="84"/>
      <c r="V9" s="37"/>
      <c r="W9" s="85"/>
      <c r="X9" s="107"/>
      <c r="Y9" s="37"/>
    </row>
    <row r="10" spans="1:25" x14ac:dyDescent="0.2">
      <c r="A10" s="192" t="s">
        <v>6</v>
      </c>
      <c r="B10" s="40" t="s">
        <v>50</v>
      </c>
      <c r="C10" s="40"/>
      <c r="D10" s="194">
        <v>74753</v>
      </c>
      <c r="E10" s="197">
        <v>238.1</v>
      </c>
      <c r="F10" s="55"/>
      <c r="G10" s="56"/>
      <c r="H10" s="184">
        <v>18254</v>
      </c>
      <c r="I10" s="191">
        <v>378.6</v>
      </c>
      <c r="J10" s="55"/>
      <c r="K10" s="188">
        <v>77</v>
      </c>
      <c r="L10" s="195">
        <v>47.1</v>
      </c>
      <c r="M10" s="55"/>
      <c r="N10" s="184">
        <v>30</v>
      </c>
      <c r="O10" s="205">
        <v>26.1</v>
      </c>
      <c r="P10" s="55"/>
      <c r="Q10" s="189">
        <v>69</v>
      </c>
      <c r="R10" s="190">
        <v>254.4</v>
      </c>
      <c r="S10" s="55"/>
      <c r="T10" s="135">
        <f>IF(H10="","",SUM(H10,K10,N10,Q10))</f>
        <v>18430</v>
      </c>
      <c r="U10" s="139">
        <f>IF(T10="","",SUM(I10,L10,O10,R10))</f>
        <v>706.2</v>
      </c>
      <c r="V10" s="55"/>
      <c r="W10" s="47">
        <f>IF(T10="","",SUM(T10,D10))</f>
        <v>93183</v>
      </c>
      <c r="X10" s="109">
        <f>IF(U10="","",SUM(U10,E10))</f>
        <v>944.30000000000007</v>
      </c>
      <c r="Y10" s="37"/>
    </row>
    <row r="11" spans="1:25" x14ac:dyDescent="0.2">
      <c r="A11" s="48"/>
      <c r="B11" s="36" t="s">
        <v>51</v>
      </c>
      <c r="C11" s="36"/>
      <c r="D11" s="60">
        <v>481831</v>
      </c>
      <c r="E11" s="198">
        <v>1398.9</v>
      </c>
      <c r="F11" s="59"/>
      <c r="G11" s="60"/>
      <c r="H11" s="185">
        <v>65716</v>
      </c>
      <c r="I11" s="186">
        <v>656.9</v>
      </c>
      <c r="J11" s="59"/>
      <c r="K11" s="193">
        <v>85</v>
      </c>
      <c r="L11" s="196">
        <v>51.6</v>
      </c>
      <c r="M11" s="59"/>
      <c r="N11" s="193">
        <v>33</v>
      </c>
      <c r="O11" s="196">
        <v>28.7</v>
      </c>
      <c r="P11" s="59"/>
      <c r="Q11" s="185">
        <v>81</v>
      </c>
      <c r="R11" s="187">
        <v>283.3</v>
      </c>
      <c r="S11" s="59"/>
      <c r="T11" s="136">
        <f>IF(H11="","",SUM(H11,K11,N11,Q11))</f>
        <v>65915</v>
      </c>
      <c r="U11" s="140">
        <f>IF(T11="","",SUM(I11,L11,O11,R11))</f>
        <v>1020.5</v>
      </c>
      <c r="V11" s="59"/>
      <c r="W11" s="52">
        <f>IF(T11="","",SUM(T11,D11))</f>
        <v>547746</v>
      </c>
      <c r="X11" s="110">
        <f>IF(U11="","",SUM(U11,E11))</f>
        <v>2419.4</v>
      </c>
      <c r="Y11" s="37"/>
    </row>
    <row r="12" spans="1:25" s="66" customFormat="1" ht="13.5" thickBot="1" x14ac:dyDescent="0.25">
      <c r="A12" s="156"/>
      <c r="B12" s="157" t="s">
        <v>52</v>
      </c>
      <c r="C12" s="157"/>
      <c r="D12" s="124">
        <v>0.15514360844362443</v>
      </c>
      <c r="E12" s="125">
        <v>0.17020516119808418</v>
      </c>
      <c r="F12" s="126"/>
      <c r="G12" s="127"/>
      <c r="H12" s="128">
        <v>0.27777101466918253</v>
      </c>
      <c r="I12" s="129">
        <v>0.57634343126807741</v>
      </c>
      <c r="J12" s="130"/>
      <c r="K12" s="128">
        <v>0.90588235294117647</v>
      </c>
      <c r="L12" s="129">
        <v>0.91279069767441856</v>
      </c>
      <c r="M12" s="130"/>
      <c r="N12" s="128">
        <v>0.90909090909090906</v>
      </c>
      <c r="O12" s="129">
        <v>0.90940766550522656</v>
      </c>
      <c r="P12" s="126"/>
      <c r="Q12" s="128">
        <v>0.85185185185185186</v>
      </c>
      <c r="R12" s="129">
        <v>0.89798799858806921</v>
      </c>
      <c r="S12" s="126"/>
      <c r="T12" s="137">
        <f>IF(ISERROR(T10/T11), "", T10/T11)</f>
        <v>0.27960251839490252</v>
      </c>
      <c r="U12" s="138">
        <f>IF(ISERROR(U10/U11), "", U10/U11)</f>
        <v>0.69201371876531115</v>
      </c>
      <c r="V12" s="126"/>
      <c r="W12" s="133">
        <f>IF(ISERROR(W10/W11), "", W10/W11)</f>
        <v>0.1701208224249926</v>
      </c>
      <c r="X12" s="134">
        <f>IF(ISERROR(X10/X11), "", X10/X11)</f>
        <v>0.39030338100355461</v>
      </c>
      <c r="Y12" s="54"/>
    </row>
    <row r="13" spans="1:25" x14ac:dyDescent="0.2">
      <c r="A13" s="35"/>
      <c r="B13" s="36"/>
      <c r="C13" s="36"/>
      <c r="D13" s="179"/>
      <c r="E13" s="180"/>
      <c r="F13" s="176"/>
      <c r="G13" s="177"/>
      <c r="H13" s="181"/>
      <c r="I13" s="182"/>
      <c r="J13" s="183"/>
      <c r="K13" s="181"/>
      <c r="L13" s="182"/>
      <c r="M13" s="183"/>
      <c r="N13" s="181"/>
      <c r="O13" s="182"/>
      <c r="P13" s="176"/>
      <c r="Q13" s="181"/>
      <c r="R13" s="182"/>
      <c r="S13" s="37"/>
      <c r="T13" s="136"/>
      <c r="U13" s="147"/>
      <c r="V13" s="37"/>
      <c r="W13" s="52"/>
      <c r="X13" s="108"/>
      <c r="Y13" s="37"/>
    </row>
    <row r="14" spans="1:25" ht="13.5" thickBot="1" x14ac:dyDescent="0.25">
      <c r="A14" s="35"/>
      <c r="B14" s="36"/>
      <c r="C14" s="36"/>
      <c r="D14" s="179"/>
      <c r="E14" s="180"/>
      <c r="F14" s="176"/>
      <c r="G14" s="177"/>
      <c r="H14" s="181"/>
      <c r="I14" s="182"/>
      <c r="J14" s="183"/>
      <c r="K14" s="181"/>
      <c r="L14" s="182"/>
      <c r="M14" s="183"/>
      <c r="N14" s="181"/>
      <c r="O14" s="182"/>
      <c r="P14" s="176"/>
      <c r="Q14" s="181"/>
      <c r="R14" s="182"/>
      <c r="S14" s="37"/>
      <c r="T14" s="136"/>
      <c r="U14" s="147"/>
      <c r="V14" s="37"/>
      <c r="W14" s="52"/>
      <c r="X14" s="108"/>
      <c r="Y14" s="37"/>
    </row>
    <row r="15" spans="1:25" x14ac:dyDescent="0.2">
      <c r="A15" s="192" t="s">
        <v>7</v>
      </c>
      <c r="B15" s="40" t="s">
        <v>50</v>
      </c>
      <c r="C15" s="40"/>
      <c r="D15" s="194">
        <v>153321</v>
      </c>
      <c r="E15" s="197">
        <v>652.1</v>
      </c>
      <c r="F15" s="55"/>
      <c r="G15" s="56"/>
      <c r="H15" s="184">
        <v>36847</v>
      </c>
      <c r="I15" s="191">
        <v>980.17400000000021</v>
      </c>
      <c r="J15" s="55"/>
      <c r="K15" s="188">
        <v>299</v>
      </c>
      <c r="L15" s="195">
        <v>183.333</v>
      </c>
      <c r="M15" s="55"/>
      <c r="N15" s="184">
        <v>168</v>
      </c>
      <c r="O15" s="205">
        <v>147.18100000000001</v>
      </c>
      <c r="P15" s="55"/>
      <c r="Q15" s="189">
        <v>308</v>
      </c>
      <c r="R15" s="190">
        <v>761.61199999999997</v>
      </c>
      <c r="S15" s="55"/>
      <c r="T15" s="135">
        <f>IF(H15="","",SUM(H15,K15,N15,Q15))</f>
        <v>37622</v>
      </c>
      <c r="U15" s="139">
        <f>IF(T15="","",SUM(I15,L15,O15,R15))</f>
        <v>2072.3000000000002</v>
      </c>
      <c r="V15" s="55"/>
      <c r="W15" s="47">
        <f>IF(T15="","",SUM(T15,D15))</f>
        <v>190943</v>
      </c>
      <c r="X15" s="109">
        <f>IF(U15="","",SUM(U15,E15))</f>
        <v>2724.4</v>
      </c>
      <c r="Y15" s="37"/>
    </row>
    <row r="16" spans="1:25" x14ac:dyDescent="0.2">
      <c r="A16" s="48"/>
      <c r="B16" s="36" t="s">
        <v>51</v>
      </c>
      <c r="C16" s="36"/>
      <c r="D16" s="60">
        <v>973796</v>
      </c>
      <c r="E16" s="198">
        <f>E15+3247.605</f>
        <v>3899.7049999999999</v>
      </c>
      <c r="F16" s="59"/>
      <c r="G16" s="60"/>
      <c r="H16" s="185">
        <v>125754</v>
      </c>
      <c r="I16" s="186">
        <v>1895.6930000000002</v>
      </c>
      <c r="J16" s="59"/>
      <c r="K16" s="193">
        <v>358</v>
      </c>
      <c r="L16" s="196">
        <v>218.89</v>
      </c>
      <c r="M16" s="59"/>
      <c r="N16" s="193">
        <v>228</v>
      </c>
      <c r="O16" s="196">
        <v>201.56299999999999</v>
      </c>
      <c r="P16" s="59"/>
      <c r="Q16" s="185">
        <v>356</v>
      </c>
      <c r="R16" s="187">
        <v>879.39099999999996</v>
      </c>
      <c r="S16" s="59"/>
      <c r="T16" s="136">
        <f>IF(H16="","",SUM(H16,K16,N16,Q16))</f>
        <v>126696</v>
      </c>
      <c r="U16" s="140">
        <f>IF(T16="","",SUM(I16,L16,O16,R16))</f>
        <v>3195.5370000000003</v>
      </c>
      <c r="V16" s="59"/>
      <c r="W16" s="52">
        <f>IF(T16="","",SUM(T16,D16))</f>
        <v>1100492</v>
      </c>
      <c r="X16" s="110">
        <f>IF(U16="","",SUM(U16,E16))</f>
        <v>7095.2420000000002</v>
      </c>
      <c r="Y16" s="37"/>
    </row>
    <row r="17" spans="1:58" s="67" customFormat="1" ht="13.5" thickBot="1" x14ac:dyDescent="0.25">
      <c r="A17" s="158"/>
      <c r="B17" s="157" t="s">
        <v>52</v>
      </c>
      <c r="C17" s="157"/>
      <c r="D17" s="124">
        <f>D15/D16</f>
        <v>0.15744673422359509</v>
      </c>
      <c r="E17" s="125">
        <f>E15/E16</f>
        <v>0.16721777672926544</v>
      </c>
      <c r="F17" s="126"/>
      <c r="G17" s="127"/>
      <c r="H17" s="128">
        <v>0.29300857229193505</v>
      </c>
      <c r="I17" s="129">
        <v>0.51705313043831469</v>
      </c>
      <c r="J17" s="130"/>
      <c r="K17" s="128">
        <f>K15/K16</f>
        <v>0.83519553072625696</v>
      </c>
      <c r="L17" s="129">
        <f>L15/L16</f>
        <v>0.83755767737219611</v>
      </c>
      <c r="M17" s="130"/>
      <c r="N17" s="128">
        <f>N15/N16</f>
        <v>0.73684210526315785</v>
      </c>
      <c r="O17" s="129">
        <f>O15/O16</f>
        <v>0.73019849873240639</v>
      </c>
      <c r="P17" s="126"/>
      <c r="Q17" s="128">
        <f>Q15/Q16</f>
        <v>0.8651685393258427</v>
      </c>
      <c r="R17" s="129">
        <f>R15/R16</f>
        <v>0.86606753992251451</v>
      </c>
      <c r="S17" s="126"/>
      <c r="T17" s="137">
        <f>IF(ISERROR(T15/T16), "", T15/T16)</f>
        <v>0.29694702279472124</v>
      </c>
      <c r="U17" s="138">
        <f>IF(ISERROR(U15/U16), "", U15/U16)</f>
        <v>0.64849820233657129</v>
      </c>
      <c r="V17" s="126"/>
      <c r="W17" s="131">
        <f>IF(ISERROR(W15/W16), "", W15/W16)</f>
        <v>0.17350694053205293</v>
      </c>
      <c r="X17" s="132">
        <f>IF(ISERROR(X15/X16), "", X15/X16)</f>
        <v>0.38397562761072845</v>
      </c>
      <c r="Y17" s="54"/>
      <c r="Z17" s="66"/>
      <c r="AA17" s="66"/>
      <c r="AB17" s="66"/>
      <c r="AC17" s="66"/>
    </row>
    <row r="18" spans="1:58" s="9" customFormat="1" x14ac:dyDescent="0.2">
      <c r="A18" s="63"/>
      <c r="B18" s="36"/>
      <c r="C18" s="36"/>
      <c r="D18" s="179"/>
      <c r="E18" s="180"/>
      <c r="F18" s="176"/>
      <c r="G18" s="177"/>
      <c r="H18" s="181"/>
      <c r="I18" s="182"/>
      <c r="J18" s="183"/>
      <c r="K18" s="181"/>
      <c r="L18" s="182"/>
      <c r="M18" s="183"/>
      <c r="N18" s="181"/>
      <c r="O18" s="182"/>
      <c r="P18" s="176"/>
      <c r="Q18" s="181"/>
      <c r="R18" s="182"/>
      <c r="S18" s="37"/>
      <c r="T18" s="136"/>
      <c r="U18" s="147"/>
      <c r="V18" s="37"/>
      <c r="W18" s="52"/>
      <c r="X18" s="108"/>
      <c r="Y18" s="37"/>
      <c r="Z18" s="2"/>
      <c r="AA18" s="2"/>
      <c r="AB18" s="2"/>
      <c r="AC18" s="2"/>
    </row>
    <row r="19" spans="1:58" s="9" customFormat="1" ht="13.5" thickBot="1" x14ac:dyDescent="0.25">
      <c r="A19" s="63"/>
      <c r="B19" s="36"/>
      <c r="C19" s="36"/>
      <c r="D19" s="179"/>
      <c r="E19" s="180"/>
      <c r="F19" s="176"/>
      <c r="G19" s="177"/>
      <c r="H19" s="181"/>
      <c r="I19" s="182"/>
      <c r="J19" s="183"/>
      <c r="K19" s="181"/>
      <c r="L19" s="182"/>
      <c r="M19" s="183"/>
      <c r="N19" s="181"/>
      <c r="O19" s="182"/>
      <c r="P19" s="176"/>
      <c r="Q19" s="181"/>
      <c r="R19" s="182"/>
      <c r="S19" s="37"/>
      <c r="T19" s="136"/>
      <c r="U19" s="147"/>
      <c r="V19" s="37"/>
      <c r="W19" s="52"/>
      <c r="X19" s="108"/>
      <c r="Y19" s="37"/>
      <c r="Z19" s="2"/>
      <c r="AA19" s="2"/>
      <c r="AB19" s="2"/>
      <c r="AC19" s="2"/>
    </row>
    <row r="20" spans="1:58" s="1" customFormat="1" x14ac:dyDescent="0.2">
      <c r="A20" s="192" t="s">
        <v>8</v>
      </c>
      <c r="B20" s="40" t="s">
        <v>50</v>
      </c>
      <c r="C20" s="40"/>
      <c r="D20" s="194">
        <v>208892</v>
      </c>
      <c r="E20" s="197">
        <v>720</v>
      </c>
      <c r="F20" s="55"/>
      <c r="G20" s="56"/>
      <c r="H20" s="184">
        <v>64183</v>
      </c>
      <c r="I20" s="191">
        <v>2120</v>
      </c>
      <c r="J20" s="55"/>
      <c r="K20" s="188">
        <v>797</v>
      </c>
      <c r="L20" s="195">
        <v>481</v>
      </c>
      <c r="M20" s="55"/>
      <c r="N20" s="184">
        <v>271</v>
      </c>
      <c r="O20" s="205">
        <v>233</v>
      </c>
      <c r="P20" s="55"/>
      <c r="Q20" s="189">
        <v>628</v>
      </c>
      <c r="R20" s="190">
        <v>1625</v>
      </c>
      <c r="S20" s="55"/>
      <c r="T20" s="135">
        <f>IF(H20="","",SUM(H20,K20,N20,Q20))</f>
        <v>65879</v>
      </c>
      <c r="U20" s="139">
        <f>IF(T20="","",SUM(I20,L20,O20,R20))</f>
        <v>4459</v>
      </c>
      <c r="V20" s="55"/>
      <c r="W20" s="47">
        <f>IF(T20="","",SUM(T20,D20))</f>
        <v>274771</v>
      </c>
      <c r="X20" s="109">
        <f>IF(U20="","",SUM(U20,E20))</f>
        <v>5179</v>
      </c>
      <c r="Y20" s="37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58" s="8" customFormat="1" x14ac:dyDescent="0.2">
      <c r="A21" s="64"/>
      <c r="B21" s="36" t="s">
        <v>51</v>
      </c>
      <c r="C21" s="36"/>
      <c r="D21" s="60">
        <v>1834307</v>
      </c>
      <c r="E21" s="198">
        <v>5158</v>
      </c>
      <c r="F21" s="59"/>
      <c r="G21" s="60"/>
      <c r="H21" s="185">
        <v>302068</v>
      </c>
      <c r="I21" s="186">
        <v>4422</v>
      </c>
      <c r="J21" s="59"/>
      <c r="K21" s="193">
        <v>983</v>
      </c>
      <c r="L21" s="196">
        <v>594</v>
      </c>
      <c r="M21" s="59"/>
      <c r="N21" s="193">
        <v>334</v>
      </c>
      <c r="O21" s="196">
        <v>287</v>
      </c>
      <c r="P21" s="59"/>
      <c r="Q21" s="185">
        <v>724</v>
      </c>
      <c r="R21" s="187">
        <v>1812</v>
      </c>
      <c r="S21" s="59"/>
      <c r="T21" s="136">
        <f>IF(H21="","",SUM(H21,K21,N21,Q21))</f>
        <v>304109</v>
      </c>
      <c r="U21" s="140">
        <f>IF(T21="","",SUM(I21,L21,O21,R21))</f>
        <v>7115</v>
      </c>
      <c r="V21" s="59"/>
      <c r="W21" s="52">
        <f>IF(T21="","",SUM(T21,D21))</f>
        <v>2138416</v>
      </c>
      <c r="X21" s="110">
        <f>IF(U21="","",SUM(U21,E21))</f>
        <v>12273</v>
      </c>
      <c r="Y21" s="37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58" s="66" customFormat="1" ht="13.5" thickBot="1" x14ac:dyDescent="0.25">
      <c r="A22" s="156"/>
      <c r="B22" s="157" t="s">
        <v>52</v>
      </c>
      <c r="C22" s="157"/>
      <c r="D22" s="124">
        <f>IF(ISERROR(D20/D21), "", D20/D21)</f>
        <v>0.11388060995242345</v>
      </c>
      <c r="E22" s="125">
        <f>IF(ISERROR(E20/E21), "", E20/E21)</f>
        <v>0.13958898797983715</v>
      </c>
      <c r="F22" s="126"/>
      <c r="G22" s="127"/>
      <c r="H22" s="128">
        <f>IF(ISERROR(H20/H21), "", H20/H21)</f>
        <v>0.212478647192023</v>
      </c>
      <c r="I22" s="129">
        <f>IF(ISERROR(I20/I21), "", I20/I21)</f>
        <v>0.47942107643600179</v>
      </c>
      <c r="J22" s="130"/>
      <c r="K22" s="128">
        <f>IF(ISERROR(K20/K21), "", K20/K21)</f>
        <v>0.81078331637843337</v>
      </c>
      <c r="L22" s="129">
        <f>IF(ISERROR(L20/L21), "", L20/L21)</f>
        <v>0.8097643097643098</v>
      </c>
      <c r="M22" s="130"/>
      <c r="N22" s="128">
        <f>IF(ISERROR(N20/N21), "", N20/N21)</f>
        <v>0.81137724550898205</v>
      </c>
      <c r="O22" s="129">
        <f>IF(ISERROR(O20/O21), "", O20/O21)</f>
        <v>0.81184668989547037</v>
      </c>
      <c r="P22" s="126"/>
      <c r="Q22" s="128">
        <f>IF(ISERROR(Q20/Q21), "", Q20/Q21)</f>
        <v>0.86740331491712708</v>
      </c>
      <c r="R22" s="129">
        <f>IF(ISERROR(R20/R21), "", R20/R21)</f>
        <v>0.89679911699779247</v>
      </c>
      <c r="S22" s="126"/>
      <c r="T22" s="137">
        <f>IF(ISERROR(T20/T21), "", T20/T21)</f>
        <v>0.21662956374194778</v>
      </c>
      <c r="U22" s="138">
        <f>IF(ISERROR(U20/U21), "", U20/U21)</f>
        <v>0.6267041461700632</v>
      </c>
      <c r="V22" s="126"/>
      <c r="W22" s="133">
        <f>IF(ISERROR(W20/W21), "", W20/W21)</f>
        <v>0.1284927722201854</v>
      </c>
      <c r="X22" s="134">
        <f>IF(ISERROR(X20/X21), "", X20/X21)</f>
        <v>0.42198321518781062</v>
      </c>
      <c r="Y22" s="54"/>
      <c r="AD22" s="67"/>
      <c r="AE22" s="67"/>
      <c r="AF22" s="67"/>
      <c r="AG22" s="67"/>
      <c r="AH22" s="67"/>
      <c r="AI22" s="67"/>
      <c r="AJ22" s="67"/>
    </row>
    <row r="23" spans="1:58" x14ac:dyDescent="0.2">
      <c r="A23" s="35"/>
      <c r="B23" s="36"/>
      <c r="C23" s="36"/>
      <c r="D23" s="179"/>
      <c r="E23" s="180"/>
      <c r="F23" s="176"/>
      <c r="G23" s="177"/>
      <c r="H23" s="181"/>
      <c r="I23" s="182"/>
      <c r="J23" s="183"/>
      <c r="K23" s="181"/>
      <c r="L23" s="182"/>
      <c r="M23" s="183"/>
      <c r="N23" s="181"/>
      <c r="O23" s="182"/>
      <c r="P23" s="176"/>
      <c r="Q23" s="181"/>
      <c r="R23" s="182"/>
      <c r="S23" s="37"/>
      <c r="T23" s="136"/>
      <c r="U23" s="147"/>
      <c r="V23" s="37"/>
      <c r="W23" s="52"/>
      <c r="X23" s="108"/>
      <c r="Y23" s="37"/>
      <c r="AD23" s="9"/>
      <c r="AE23" s="9"/>
      <c r="AF23" s="9"/>
      <c r="AG23" s="9"/>
      <c r="AH23" s="9"/>
      <c r="AI23" s="9"/>
      <c r="AJ23" s="9"/>
    </row>
    <row r="24" spans="1:58" ht="13.5" thickBot="1" x14ac:dyDescent="0.25">
      <c r="A24" s="35"/>
      <c r="B24" s="36"/>
      <c r="C24" s="36"/>
      <c r="D24" s="179"/>
      <c r="E24" s="180"/>
      <c r="F24" s="176"/>
      <c r="G24" s="177"/>
      <c r="H24" s="181"/>
      <c r="I24" s="182"/>
      <c r="J24" s="183"/>
      <c r="K24" s="181"/>
      <c r="L24" s="182"/>
      <c r="M24" s="183"/>
      <c r="N24" s="181"/>
      <c r="O24" s="182"/>
      <c r="P24" s="176"/>
      <c r="Q24" s="181"/>
      <c r="R24" s="182"/>
      <c r="S24" s="37"/>
      <c r="T24" s="136"/>
      <c r="U24" s="147"/>
      <c r="V24" s="37"/>
      <c r="W24" s="52"/>
      <c r="X24" s="108"/>
      <c r="Y24" s="37"/>
      <c r="AD24" s="9"/>
      <c r="AE24" s="9"/>
      <c r="AF24" s="9"/>
      <c r="AG24" s="9"/>
      <c r="AH24" s="9"/>
      <c r="AI24" s="9"/>
      <c r="AJ24" s="9"/>
    </row>
    <row r="25" spans="1:58" x14ac:dyDescent="0.2">
      <c r="A25" s="192" t="s">
        <v>20</v>
      </c>
      <c r="B25" s="40" t="s">
        <v>50</v>
      </c>
      <c r="C25" s="40"/>
      <c r="D25" s="194">
        <v>5095</v>
      </c>
      <c r="E25" s="197">
        <v>24.751928790000001</v>
      </c>
      <c r="F25" s="55"/>
      <c r="G25" s="56"/>
      <c r="H25" s="184">
        <v>1691</v>
      </c>
      <c r="I25" s="191">
        <v>60.410988750000044</v>
      </c>
      <c r="J25" s="55"/>
      <c r="K25" s="188">
        <v>23</v>
      </c>
      <c r="L25" s="195">
        <v>13.778662370000001</v>
      </c>
      <c r="M25" s="55"/>
      <c r="N25" s="184">
        <v>6</v>
      </c>
      <c r="O25" s="205">
        <v>4.8558350300000006</v>
      </c>
      <c r="P25" s="55"/>
      <c r="Q25" s="189">
        <v>15</v>
      </c>
      <c r="R25" s="190">
        <v>33.969232679999998</v>
      </c>
      <c r="S25" s="55"/>
      <c r="T25" s="135">
        <f>IF(H25="","",SUM(H25,K25,N25,Q25))</f>
        <v>1735</v>
      </c>
      <c r="U25" s="139">
        <f>IF(T25="","",SUM(I25,L25,O25,R25))</f>
        <v>113.01471883000005</v>
      </c>
      <c r="V25" s="55"/>
      <c r="W25" s="47">
        <f>IF(T25="","",SUM(T25,D25))</f>
        <v>6830</v>
      </c>
      <c r="X25" s="109">
        <f>IF(U25="","",SUM(U25,E25))</f>
        <v>137.76664762000004</v>
      </c>
      <c r="Y25" s="37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8" x14ac:dyDescent="0.2">
      <c r="A26" s="48"/>
      <c r="B26" s="36" t="s">
        <v>51</v>
      </c>
      <c r="C26" s="36"/>
      <c r="D26" s="60">
        <v>63126</v>
      </c>
      <c r="E26" s="198">
        <v>246.00823323</v>
      </c>
      <c r="F26" s="59"/>
      <c r="G26" s="60"/>
      <c r="H26" s="185">
        <v>8896</v>
      </c>
      <c r="I26" s="186">
        <v>133.11698695000007</v>
      </c>
      <c r="J26" s="59"/>
      <c r="K26" s="193">
        <v>33</v>
      </c>
      <c r="L26" s="196">
        <v>19.52159528</v>
      </c>
      <c r="M26" s="59"/>
      <c r="N26" s="193">
        <v>18</v>
      </c>
      <c r="O26" s="196">
        <v>15.468196559999999</v>
      </c>
      <c r="P26" s="59"/>
      <c r="Q26" s="185">
        <v>15</v>
      </c>
      <c r="R26" s="187">
        <v>33.969232679999998</v>
      </c>
      <c r="S26" s="59"/>
      <c r="T26" s="136">
        <f>IF(H26="","",SUM(H26,K26,N26,Q26))</f>
        <v>8962</v>
      </c>
      <c r="U26" s="140">
        <f>IF(T26="","",SUM(I26,L26,O26,R26))</f>
        <v>202.07601147000005</v>
      </c>
      <c r="V26" s="59"/>
      <c r="W26" s="52">
        <f>IF(T26="","",SUM(T26,D26))</f>
        <v>72088</v>
      </c>
      <c r="X26" s="110">
        <f>IF(U26="","",SUM(U26,E26))</f>
        <v>448.08424470000006</v>
      </c>
      <c r="Y26" s="37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</row>
    <row r="27" spans="1:58" s="67" customFormat="1" ht="13.5" thickBot="1" x14ac:dyDescent="0.25">
      <c r="A27" s="158"/>
      <c r="B27" s="157" t="s">
        <v>52</v>
      </c>
      <c r="C27" s="157"/>
      <c r="D27" s="124">
        <v>8.0711592687640596E-2</v>
      </c>
      <c r="E27" s="125">
        <v>0.10061422930857249</v>
      </c>
      <c r="F27" s="126"/>
      <c r="G27" s="127"/>
      <c r="H27" s="128">
        <v>0.19008543165467626</v>
      </c>
      <c r="I27" s="129">
        <v>0.45381878101470963</v>
      </c>
      <c r="J27" s="130"/>
      <c r="K27" s="128">
        <v>0.69696969696969702</v>
      </c>
      <c r="L27" s="129">
        <v>0.70581641368809289</v>
      </c>
      <c r="M27" s="130"/>
      <c r="N27" s="128">
        <v>0.33333333333333331</v>
      </c>
      <c r="O27" s="129">
        <v>0.3139237991426197</v>
      </c>
      <c r="P27" s="126"/>
      <c r="Q27" s="128">
        <v>1</v>
      </c>
      <c r="R27" s="129">
        <v>1</v>
      </c>
      <c r="S27" s="126"/>
      <c r="T27" s="137">
        <f>IF(ISERROR(T25/T26), "", T25/T26)</f>
        <v>0.19359517964740014</v>
      </c>
      <c r="U27" s="138">
        <f>IF(ISERROR(U25/U26), "", U25/U26)</f>
        <v>0.5592683565351253</v>
      </c>
      <c r="V27" s="126"/>
      <c r="W27" s="133">
        <f>IF(ISERROR(W25/W26), "", W25/W26)</f>
        <v>9.4745311286205752E-2</v>
      </c>
      <c r="X27" s="134">
        <f>IF(ISERROR(X25/X26), "", X25/X26)</f>
        <v>0.30745702231114402</v>
      </c>
      <c r="Y27" s="54"/>
      <c r="Z27" s="66"/>
      <c r="AA27" s="66"/>
      <c r="AB27" s="66"/>
      <c r="AC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</row>
    <row r="28" spans="1:58" ht="13.5" thickBot="1" x14ac:dyDescent="0.25">
      <c r="A28" s="35"/>
      <c r="B28" s="36"/>
      <c r="C28" s="36"/>
      <c r="D28" s="68"/>
      <c r="E28" s="69"/>
      <c r="F28" s="59"/>
      <c r="G28" s="70"/>
      <c r="H28" s="71"/>
      <c r="I28" s="72"/>
      <c r="J28" s="73"/>
      <c r="K28" s="71"/>
      <c r="L28" s="72"/>
      <c r="M28" s="73"/>
      <c r="N28" s="71"/>
      <c r="O28" s="72"/>
      <c r="P28" s="74"/>
      <c r="Q28" s="71"/>
      <c r="R28" s="72"/>
      <c r="S28" s="74"/>
      <c r="T28" s="71"/>
      <c r="U28" s="69"/>
      <c r="V28" s="59"/>
      <c r="W28" s="53"/>
      <c r="X28" s="111"/>
      <c r="Y28" s="59"/>
      <c r="AD28" s="1"/>
      <c r="AE28" s="1"/>
      <c r="AF28" s="1"/>
      <c r="AG28" s="1"/>
      <c r="AH28" s="1"/>
      <c r="AI28" s="1"/>
      <c r="AJ28" s="1"/>
      <c r="BF28" s="9"/>
    </row>
    <row r="29" spans="1:58" s="1" customFormat="1" ht="13.5" x14ac:dyDescent="0.25">
      <c r="B29" s="18"/>
      <c r="C29" s="18"/>
      <c r="D29" s="19"/>
      <c r="E29" s="19"/>
      <c r="F29" s="19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19"/>
      <c r="W29" s="76"/>
      <c r="X29" s="76"/>
      <c r="Y29" s="19"/>
      <c r="Z29" s="9"/>
      <c r="AA29" s="9"/>
      <c r="AB29" s="9"/>
      <c r="AC29" s="9"/>
      <c r="AD29" s="8"/>
      <c r="AE29" s="8"/>
      <c r="AF29" s="8"/>
      <c r="AG29" s="8"/>
      <c r="AH29" s="8"/>
      <c r="AI29" s="8"/>
      <c r="AJ29" s="8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</row>
    <row r="30" spans="1:58" s="8" customFormat="1" ht="13.5" x14ac:dyDescent="0.25">
      <c r="B30" s="18"/>
      <c r="C30" s="18"/>
      <c r="D30" s="19"/>
      <c r="E30" s="19"/>
      <c r="F30" s="19"/>
      <c r="G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19"/>
      <c r="W30" s="76"/>
      <c r="X30" s="76"/>
      <c r="Y30" s="19"/>
      <c r="Z30" s="9"/>
      <c r="AA30" s="9"/>
      <c r="AB30" s="9"/>
      <c r="AC30" s="9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1"/>
    </row>
    <row r="31" spans="1:58" x14ac:dyDescent="0.25">
      <c r="B31" s="15"/>
      <c r="C31" s="15"/>
      <c r="D31" s="15"/>
      <c r="E31" s="15"/>
      <c r="F31" s="15"/>
      <c r="G31" s="15"/>
      <c r="H31" s="18" t="s">
        <v>121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77"/>
      <c r="X31" s="77"/>
      <c r="Y31" s="15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8"/>
    </row>
    <row r="32" spans="1:58" ht="13.5" x14ac:dyDescent="0.2">
      <c r="B32" s="14"/>
      <c r="C32" s="14"/>
      <c r="D32" s="14"/>
      <c r="E32" s="14"/>
      <c r="F32" s="14"/>
      <c r="G32" s="14"/>
      <c r="H32" s="178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78"/>
      <c r="X32" s="78"/>
      <c r="Y32" s="14"/>
      <c r="Z32" s="8"/>
      <c r="AA32" s="8"/>
      <c r="AB32" s="8"/>
      <c r="AC32" s="8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2:58" x14ac:dyDescent="0.2">
      <c r="B33" s="15"/>
      <c r="C33" s="15"/>
      <c r="D33" s="23"/>
      <c r="E33" s="23"/>
      <c r="F33" s="23"/>
      <c r="G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79"/>
      <c r="X33" s="79"/>
      <c r="Y33" s="23"/>
      <c r="AD33" s="9"/>
      <c r="AE33" s="9"/>
      <c r="AF33" s="9"/>
      <c r="AG33" s="9"/>
      <c r="AH33" s="9"/>
      <c r="AI33" s="9"/>
      <c r="AJ33" s="9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2:58" s="9" customFormat="1" x14ac:dyDescent="0.2">
      <c r="B34" s="15"/>
      <c r="C34" s="15"/>
      <c r="D34" s="23"/>
      <c r="E34" s="23"/>
      <c r="F34" s="23"/>
      <c r="G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79"/>
      <c r="X34" s="79"/>
      <c r="Y34" s="23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</row>
    <row r="35" spans="2:58" x14ac:dyDescent="0.25">
      <c r="B35" s="15"/>
      <c r="C35" s="15"/>
      <c r="D35" s="16"/>
      <c r="E35" s="16"/>
      <c r="F35" s="16"/>
      <c r="G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80"/>
      <c r="X35" s="80"/>
      <c r="Y35" s="16"/>
      <c r="AD35" s="1"/>
      <c r="AE35" s="1"/>
      <c r="AF35" s="1"/>
      <c r="AG35" s="1"/>
      <c r="AH35" s="1"/>
      <c r="AI35" s="1"/>
      <c r="AJ35" s="1"/>
      <c r="BF35" s="9"/>
    </row>
    <row r="36" spans="2:58" x14ac:dyDescent="0.25">
      <c r="B36" s="15"/>
      <c r="C36" s="15"/>
      <c r="D36" s="16"/>
      <c r="E36" s="16"/>
      <c r="F36" s="16"/>
      <c r="G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80"/>
      <c r="X36" s="80"/>
      <c r="Y36" s="16"/>
      <c r="AD36" s="8"/>
      <c r="AE36" s="8"/>
      <c r="AF36" s="8"/>
      <c r="AG36" s="8"/>
      <c r="AH36" s="8"/>
      <c r="AI36" s="8"/>
      <c r="AJ36" s="8"/>
    </row>
    <row r="37" spans="2:58" ht="13.5" x14ac:dyDescent="0.25"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76"/>
      <c r="X37" s="76"/>
      <c r="Y37" s="19"/>
      <c r="Z37" s="9"/>
      <c r="AA37" s="9"/>
      <c r="AB37" s="9"/>
      <c r="AC37" s="9"/>
    </row>
    <row r="38" spans="2:58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77"/>
      <c r="X38" s="77"/>
      <c r="Y38" s="15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</row>
    <row r="39" spans="2:58" ht="13.5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78"/>
      <c r="X39" s="78"/>
      <c r="Y39" s="14"/>
      <c r="Z39" s="8"/>
      <c r="AA39" s="8"/>
      <c r="AB39" s="8"/>
      <c r="AC39" s="8"/>
    </row>
    <row r="40" spans="2:58" x14ac:dyDescent="0.25">
      <c r="B40" s="15"/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80"/>
      <c r="X40" s="80"/>
      <c r="Y40" s="16"/>
      <c r="Z40" s="4"/>
      <c r="AA40" s="4"/>
      <c r="AD40" s="9"/>
      <c r="AE40" s="9"/>
      <c r="AF40" s="9"/>
      <c r="AG40" s="9"/>
      <c r="AH40" s="9"/>
      <c r="AI40" s="9"/>
      <c r="AJ40" s="9"/>
    </row>
    <row r="41" spans="2:58" x14ac:dyDescent="0.25">
      <c r="B41" s="15"/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80"/>
      <c r="X41" s="80"/>
      <c r="Y41" s="16"/>
      <c r="Z41" s="4"/>
      <c r="AA41" s="4"/>
    </row>
    <row r="42" spans="2:58" x14ac:dyDescent="0.25">
      <c r="B42" s="15"/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80"/>
      <c r="X42" s="80"/>
      <c r="Y42" s="16"/>
      <c r="Z42" s="12"/>
    </row>
    <row r="43" spans="2:58" x14ac:dyDescent="0.25">
      <c r="B43" s="15"/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80"/>
      <c r="X43" s="80"/>
      <c r="Y43" s="16"/>
      <c r="Z43" s="4"/>
    </row>
    <row r="44" spans="2:58" ht="13.5" x14ac:dyDescent="0.25">
      <c r="B44" s="18"/>
      <c r="C44" s="18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76"/>
      <c r="X44" s="76"/>
      <c r="Y44" s="19"/>
      <c r="Z44" s="11"/>
      <c r="AA44" s="9"/>
      <c r="AB44" s="9"/>
      <c r="AC44" s="9"/>
    </row>
    <row r="45" spans="2:58" x14ac:dyDescent="0.25"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81"/>
      <c r="X45" s="81"/>
      <c r="Y45" s="4"/>
    </row>
    <row r="46" spans="2:58" x14ac:dyDescent="0.25">
      <c r="D46" s="13"/>
      <c r="E46" s="13"/>
      <c r="F46" s="13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82"/>
      <c r="X46" s="82"/>
      <c r="Y46" s="12"/>
    </row>
    <row r="47" spans="2:58" x14ac:dyDescent="0.25">
      <c r="B47" s="21"/>
      <c r="C47" s="21"/>
    </row>
  </sheetData>
  <mergeCells count="9">
    <mergeCell ref="A4:Y4"/>
    <mergeCell ref="D5:E5"/>
    <mergeCell ref="G5:U5"/>
    <mergeCell ref="W5:X5"/>
    <mergeCell ref="H6:I6"/>
    <mergeCell ref="K6:L6"/>
    <mergeCell ref="N6:O6"/>
    <mergeCell ref="Q6:R6"/>
    <mergeCell ref="T6:U6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47"/>
  <sheetViews>
    <sheetView workbookViewId="0"/>
  </sheetViews>
  <sheetFormatPr defaultRowHeight="12.75" x14ac:dyDescent="0.25"/>
  <cols>
    <col min="1" max="1" width="6.75" style="2" customWidth="1"/>
    <col min="2" max="2" width="11.875" style="2" customWidth="1"/>
    <col min="3" max="3" width="0.75" style="2" customWidth="1"/>
    <col min="4" max="5" width="8.875" style="2" customWidth="1"/>
    <col min="6" max="6" width="2.625" style="2" customWidth="1"/>
    <col min="7" max="7" width="0.5" style="2" customWidth="1"/>
    <col min="8" max="9" width="8.875" style="2" customWidth="1"/>
    <col min="10" max="10" width="0.625" style="2" customWidth="1"/>
    <col min="11" max="12" width="8.875" style="2" customWidth="1"/>
    <col min="13" max="13" width="0.625" style="2" customWidth="1"/>
    <col min="14" max="15" width="8.875" style="2" customWidth="1"/>
    <col min="16" max="16" width="0.5" style="2" customWidth="1"/>
    <col min="17" max="18" width="8.875" style="2" customWidth="1"/>
    <col min="19" max="19" width="0.625" style="2" customWidth="1"/>
    <col min="20" max="21" width="8.875" style="2" customWidth="1"/>
    <col min="22" max="22" width="2.5" style="2" customWidth="1"/>
    <col min="23" max="24" width="8.875" style="7" customWidth="1"/>
    <col min="25" max="25" width="1.375" style="2" customWidth="1"/>
    <col min="26" max="16384" width="9" style="2"/>
  </cols>
  <sheetData>
    <row r="1" spans="1:25" ht="15.75" customHeight="1" x14ac:dyDescent="0.25">
      <c r="A1" s="164" t="s">
        <v>42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</row>
    <row r="2" spans="1:25" ht="15.75" customHeight="1" x14ac:dyDescent="0.25">
      <c r="A2" s="165" t="s">
        <v>117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</row>
    <row r="4" spans="1:25" s="7" customFormat="1" ht="16.5" customHeight="1" thickBot="1" x14ac:dyDescent="0.3">
      <c r="A4" s="208" t="s">
        <v>1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08"/>
      <c r="T4" s="208"/>
      <c r="U4" s="208"/>
      <c r="V4" s="208"/>
      <c r="W4" s="208"/>
      <c r="X4" s="208"/>
      <c r="Y4" s="208"/>
    </row>
    <row r="5" spans="1:25" s="8" customFormat="1" ht="15.75" x14ac:dyDescent="0.25">
      <c r="A5" s="25" t="s">
        <v>56</v>
      </c>
      <c r="B5" s="26"/>
      <c r="C5" s="26"/>
      <c r="D5" s="209" t="s">
        <v>3</v>
      </c>
      <c r="E5" s="210"/>
      <c r="F5" s="27"/>
      <c r="G5" s="209" t="s">
        <v>43</v>
      </c>
      <c r="H5" s="211"/>
      <c r="I5" s="211"/>
      <c r="J5" s="211"/>
      <c r="K5" s="211"/>
      <c r="L5" s="211"/>
      <c r="M5" s="211"/>
      <c r="N5" s="211"/>
      <c r="O5" s="211"/>
      <c r="P5" s="211"/>
      <c r="Q5" s="211"/>
      <c r="R5" s="211"/>
      <c r="S5" s="211"/>
      <c r="T5" s="211"/>
      <c r="U5" s="210"/>
      <c r="V5" s="28"/>
      <c r="W5" s="209" t="s">
        <v>11</v>
      </c>
      <c r="X5" s="212"/>
      <c r="Y5" s="28"/>
    </row>
    <row r="6" spans="1:25" s="8" customFormat="1" ht="13.5" x14ac:dyDescent="0.25">
      <c r="A6" s="29"/>
      <c r="B6" s="26"/>
      <c r="C6" s="26"/>
      <c r="D6" s="30"/>
      <c r="E6" s="31"/>
      <c r="F6" s="26"/>
      <c r="G6" s="32"/>
      <c r="H6" s="213" t="s">
        <v>61</v>
      </c>
      <c r="I6" s="214"/>
      <c r="J6" s="33"/>
      <c r="K6" s="213" t="s">
        <v>62</v>
      </c>
      <c r="L6" s="214"/>
      <c r="M6" s="33"/>
      <c r="N6" s="213" t="s">
        <v>63</v>
      </c>
      <c r="O6" s="214"/>
      <c r="P6" s="33"/>
      <c r="Q6" s="215" t="s">
        <v>64</v>
      </c>
      <c r="R6" s="214"/>
      <c r="S6" s="33"/>
      <c r="T6" s="215" t="s">
        <v>44</v>
      </c>
      <c r="U6" s="216"/>
      <c r="V6" s="33"/>
      <c r="W6" s="34"/>
      <c r="X6" s="102"/>
      <c r="Y6" s="26"/>
    </row>
    <row r="7" spans="1:25" s="116" customFormat="1" ht="27" x14ac:dyDescent="0.25">
      <c r="A7" s="113"/>
      <c r="B7" s="113"/>
      <c r="C7" s="113"/>
      <c r="D7" s="103" t="s">
        <v>45</v>
      </c>
      <c r="E7" s="104" t="s">
        <v>46</v>
      </c>
      <c r="F7" s="113"/>
      <c r="G7" s="103"/>
      <c r="H7" s="114" t="s">
        <v>45</v>
      </c>
      <c r="I7" s="115" t="s">
        <v>47</v>
      </c>
      <c r="J7" s="113"/>
      <c r="K7" s="114" t="s">
        <v>45</v>
      </c>
      <c r="L7" s="115" t="s">
        <v>47</v>
      </c>
      <c r="M7" s="113"/>
      <c r="N7" s="114" t="s">
        <v>45</v>
      </c>
      <c r="O7" s="115" t="s">
        <v>47</v>
      </c>
      <c r="P7" s="113"/>
      <c r="Q7" s="114" t="s">
        <v>45</v>
      </c>
      <c r="R7" s="115" t="s">
        <v>47</v>
      </c>
      <c r="S7" s="113"/>
      <c r="T7" s="114" t="s">
        <v>45</v>
      </c>
      <c r="U7" s="104" t="s">
        <v>47</v>
      </c>
      <c r="V7" s="113"/>
      <c r="W7" s="103" t="s">
        <v>45</v>
      </c>
      <c r="X7" s="104" t="s">
        <v>47</v>
      </c>
      <c r="Y7" s="113"/>
    </row>
    <row r="8" spans="1:25" s="7" customFormat="1" x14ac:dyDescent="0.2">
      <c r="A8" s="118"/>
      <c r="B8" s="118"/>
      <c r="C8" s="118"/>
      <c r="D8" s="105" t="s">
        <v>48</v>
      </c>
      <c r="E8" s="106" t="s">
        <v>49</v>
      </c>
      <c r="F8" s="119"/>
      <c r="G8" s="85"/>
      <c r="H8" s="120" t="s">
        <v>48</v>
      </c>
      <c r="I8" s="121" t="s">
        <v>49</v>
      </c>
      <c r="J8" s="122"/>
      <c r="K8" s="121" t="s">
        <v>48</v>
      </c>
      <c r="L8" s="121" t="s">
        <v>49</v>
      </c>
      <c r="M8" s="122"/>
      <c r="N8" s="121" t="s">
        <v>48</v>
      </c>
      <c r="O8" s="121" t="s">
        <v>49</v>
      </c>
      <c r="P8" s="123"/>
      <c r="Q8" s="121" t="s">
        <v>48</v>
      </c>
      <c r="R8" s="121" t="s">
        <v>49</v>
      </c>
      <c r="S8" s="123"/>
      <c r="T8" s="121" t="s">
        <v>48</v>
      </c>
      <c r="U8" s="106" t="s">
        <v>49</v>
      </c>
      <c r="V8" s="119"/>
      <c r="W8" s="105" t="s">
        <v>48</v>
      </c>
      <c r="X8" s="106" t="s">
        <v>49</v>
      </c>
      <c r="Y8" s="119"/>
    </row>
    <row r="9" spans="1:25" ht="13.5" thickBot="1" x14ac:dyDescent="0.25">
      <c r="A9" s="36"/>
      <c r="B9" s="36"/>
      <c r="C9" s="36"/>
      <c r="D9" s="49"/>
      <c r="E9" s="50"/>
      <c r="F9" s="37"/>
      <c r="G9" s="38"/>
      <c r="H9" s="44"/>
      <c r="I9" s="51"/>
      <c r="J9" s="45"/>
      <c r="K9" s="44"/>
      <c r="L9" s="51"/>
      <c r="M9" s="45"/>
      <c r="N9" s="44"/>
      <c r="O9" s="51"/>
      <c r="P9" s="37"/>
      <c r="Q9" s="44"/>
      <c r="R9" s="51"/>
      <c r="S9" s="37"/>
      <c r="T9" s="83"/>
      <c r="U9" s="84"/>
      <c r="V9" s="37"/>
      <c r="W9" s="85"/>
      <c r="X9" s="107"/>
      <c r="Y9" s="37"/>
    </row>
    <row r="10" spans="1:25" x14ac:dyDescent="0.2">
      <c r="A10" s="192" t="s">
        <v>6</v>
      </c>
      <c r="B10" s="40" t="s">
        <v>50</v>
      </c>
      <c r="C10" s="40"/>
      <c r="D10" s="194">
        <v>71915</v>
      </c>
      <c r="E10" s="197">
        <v>229.3</v>
      </c>
      <c r="F10" s="55"/>
      <c r="G10" s="56"/>
      <c r="H10" s="184">
        <v>17853</v>
      </c>
      <c r="I10" s="191">
        <v>378.3</v>
      </c>
      <c r="J10" s="55"/>
      <c r="K10" s="188">
        <v>77</v>
      </c>
      <c r="L10" s="195">
        <v>47.1</v>
      </c>
      <c r="M10" s="55"/>
      <c r="N10" s="184">
        <v>30</v>
      </c>
      <c r="O10" s="205">
        <v>26.1</v>
      </c>
      <c r="P10" s="55"/>
      <c r="Q10" s="189">
        <v>70</v>
      </c>
      <c r="R10" s="190">
        <v>256.2</v>
      </c>
      <c r="S10" s="55"/>
      <c r="T10" s="135">
        <f>IF(H10="","",SUM(H10,K10,N10,Q10))</f>
        <v>18030</v>
      </c>
      <c r="U10" s="139">
        <f>IF(T10="","",SUM(I10,L10,O10,R10))</f>
        <v>707.7</v>
      </c>
      <c r="V10" s="55"/>
      <c r="W10" s="47">
        <f>IF(T10="","",SUM(T10,D10))</f>
        <v>89945</v>
      </c>
      <c r="X10" s="109">
        <f>IF(U10="","",SUM(U10,E10))</f>
        <v>937</v>
      </c>
      <c r="Y10" s="37"/>
    </row>
    <row r="11" spans="1:25" x14ac:dyDescent="0.2">
      <c r="A11" s="201"/>
      <c r="B11" s="36" t="s">
        <v>51</v>
      </c>
      <c r="C11" s="36"/>
      <c r="D11" s="60">
        <v>481552</v>
      </c>
      <c r="E11" s="198">
        <v>1398.4</v>
      </c>
      <c r="F11" s="59"/>
      <c r="G11" s="60"/>
      <c r="H11" s="185">
        <v>65651</v>
      </c>
      <c r="I11" s="186">
        <v>656.4</v>
      </c>
      <c r="J11" s="59"/>
      <c r="K11" s="193">
        <v>85</v>
      </c>
      <c r="L11" s="196">
        <v>51.5</v>
      </c>
      <c r="M11" s="59"/>
      <c r="N11" s="193">
        <v>33</v>
      </c>
      <c r="O11" s="196">
        <v>28.7</v>
      </c>
      <c r="P11" s="59"/>
      <c r="Q11" s="185">
        <v>81</v>
      </c>
      <c r="R11" s="187">
        <v>283.3</v>
      </c>
      <c r="S11" s="59"/>
      <c r="T11" s="136">
        <f>IF(H11="","",SUM(H11,K11,N11,Q11))</f>
        <v>65850</v>
      </c>
      <c r="U11" s="140">
        <f>IF(T11="","",SUM(I11,L11,O11,R11))</f>
        <v>1019.9000000000001</v>
      </c>
      <c r="V11" s="59"/>
      <c r="W11" s="52">
        <f>IF(T11="","",SUM(T11,D11))</f>
        <v>547402</v>
      </c>
      <c r="X11" s="110">
        <f>IF(U11="","",SUM(U11,E11))</f>
        <v>2418.3000000000002</v>
      </c>
      <c r="Y11" s="37"/>
    </row>
    <row r="12" spans="1:25" s="66" customFormat="1" ht="13.5" thickBot="1" x14ac:dyDescent="0.25">
      <c r="A12" s="202"/>
      <c r="B12" s="157" t="s">
        <v>52</v>
      </c>
      <c r="C12" s="157"/>
      <c r="D12" s="124">
        <f>IF(ISERROR(D10/D11), "", D10/D11)</f>
        <v>0.14934005050337243</v>
      </c>
      <c r="E12" s="125">
        <f>IF(ISERROR(E10/E11), "", E10/E11)</f>
        <v>0.16397311212814644</v>
      </c>
      <c r="F12" s="126"/>
      <c r="G12" s="127"/>
      <c r="H12" s="128">
        <f>IF(ISERROR(H10/H11), "", H10/H11)</f>
        <v>0.27193797504988498</v>
      </c>
      <c r="I12" s="129">
        <f>IF(ISERROR(I10/I11), "", I10/I11)</f>
        <v>0.57632541133455217</v>
      </c>
      <c r="J12" s="130"/>
      <c r="K12" s="128">
        <f>IF(ISERROR(K10/K11), "", K10/K11)</f>
        <v>0.90588235294117647</v>
      </c>
      <c r="L12" s="129">
        <f>IF(ISERROR(L10/L11), "", L10/L11)</f>
        <v>0.91456310679611652</v>
      </c>
      <c r="M12" s="130"/>
      <c r="N12" s="128">
        <f>IF(ISERROR(N10/N11), "", N10/N11)</f>
        <v>0.90909090909090906</v>
      </c>
      <c r="O12" s="129">
        <f>IF(ISERROR(O10/O11), "", O10/O11)</f>
        <v>0.90940766550522656</v>
      </c>
      <c r="P12" s="126"/>
      <c r="Q12" s="128">
        <f>IF(ISERROR(Q10/Q11), "", Q10/Q11)</f>
        <v>0.86419753086419748</v>
      </c>
      <c r="R12" s="129">
        <f>IF(ISERROR(R10/R11), "", R10/R11)</f>
        <v>0.90434168725732433</v>
      </c>
      <c r="S12" s="126"/>
      <c r="T12" s="137">
        <f>IF(ISERROR(T10/T11), "", T10/T11)</f>
        <v>0.27380410022779045</v>
      </c>
      <c r="U12" s="138">
        <f>IF(ISERROR(U10/U11), "", U10/U11)</f>
        <v>0.69389155799588198</v>
      </c>
      <c r="V12" s="126"/>
      <c r="W12" s="133">
        <f>IF(ISERROR(W10/W11), "", W10/W11)</f>
        <v>0.16431251621294771</v>
      </c>
      <c r="X12" s="134">
        <f>IF(ISERROR(X10/X11), "", X10/X11)</f>
        <v>0.38746226688169372</v>
      </c>
      <c r="Y12" s="54"/>
    </row>
    <row r="13" spans="1:25" x14ac:dyDescent="0.2">
      <c r="A13" s="36"/>
      <c r="B13" s="36"/>
      <c r="C13" s="36"/>
      <c r="D13" s="179"/>
      <c r="E13" s="180"/>
      <c r="F13" s="176"/>
      <c r="G13" s="177"/>
      <c r="H13" s="181"/>
      <c r="I13" s="182"/>
      <c r="J13" s="183"/>
      <c r="K13" s="181"/>
      <c r="L13" s="182"/>
      <c r="M13" s="183"/>
      <c r="N13" s="181"/>
      <c r="O13" s="182"/>
      <c r="P13" s="176"/>
      <c r="Q13" s="181"/>
      <c r="R13" s="182"/>
      <c r="S13" s="37"/>
      <c r="T13" s="136"/>
      <c r="U13" s="147"/>
      <c r="V13" s="37"/>
      <c r="W13" s="52"/>
      <c r="X13" s="108"/>
      <c r="Y13" s="37"/>
    </row>
    <row r="14" spans="1:25" ht="13.5" thickBot="1" x14ac:dyDescent="0.25">
      <c r="A14" s="36"/>
      <c r="B14" s="36"/>
      <c r="C14" s="36"/>
      <c r="D14" s="179"/>
      <c r="E14" s="180"/>
      <c r="F14" s="176"/>
      <c r="G14" s="177"/>
      <c r="H14" s="181"/>
      <c r="I14" s="182"/>
      <c r="J14" s="183"/>
      <c r="K14" s="181"/>
      <c r="L14" s="182"/>
      <c r="M14" s="183"/>
      <c r="N14" s="181"/>
      <c r="O14" s="182"/>
      <c r="P14" s="176"/>
      <c r="Q14" s="181"/>
      <c r="R14" s="182"/>
      <c r="S14" s="37"/>
      <c r="T14" s="136"/>
      <c r="U14" s="147"/>
      <c r="V14" s="37"/>
      <c r="W14" s="52"/>
      <c r="X14" s="108"/>
      <c r="Y14" s="37"/>
    </row>
    <row r="15" spans="1:25" x14ac:dyDescent="0.2">
      <c r="A15" s="192" t="s">
        <v>7</v>
      </c>
      <c r="B15" s="40" t="s">
        <v>50</v>
      </c>
      <c r="C15" s="40"/>
      <c r="D15" s="194">
        <v>147240</v>
      </c>
      <c r="E15" s="197">
        <v>618.5</v>
      </c>
      <c r="F15" s="55"/>
      <c r="G15" s="56"/>
      <c r="H15" s="184">
        <v>35594</v>
      </c>
      <c r="I15" s="191">
        <v>956.96699999999987</v>
      </c>
      <c r="J15" s="55"/>
      <c r="K15" s="188">
        <v>304</v>
      </c>
      <c r="L15" s="195">
        <v>186.423</v>
      </c>
      <c r="M15" s="55"/>
      <c r="N15" s="184">
        <v>170</v>
      </c>
      <c r="O15" s="205">
        <v>149.065</v>
      </c>
      <c r="P15" s="55"/>
      <c r="Q15" s="189">
        <v>309</v>
      </c>
      <c r="R15" s="190">
        <v>764.64499999999998</v>
      </c>
      <c r="S15" s="55"/>
      <c r="T15" s="135">
        <f>IF(H15="","",SUM(H15,K15,N15,Q15))</f>
        <v>36377</v>
      </c>
      <c r="U15" s="139">
        <f>IF(T15="","",SUM(I15,L15,O15,R15))</f>
        <v>2057.1</v>
      </c>
      <c r="V15" s="55"/>
      <c r="W15" s="47">
        <f>IF(T15="","",SUM(T15,D15))</f>
        <v>183617</v>
      </c>
      <c r="X15" s="109">
        <f>IF(U15="","",SUM(U15,E15))</f>
        <v>2675.6</v>
      </c>
      <c r="Y15" s="37"/>
    </row>
    <row r="16" spans="1:25" x14ac:dyDescent="0.2">
      <c r="A16" s="201"/>
      <c r="B16" s="36" t="s">
        <v>51</v>
      </c>
      <c r="C16" s="36"/>
      <c r="D16" s="60">
        <v>973881</v>
      </c>
      <c r="E16" s="198">
        <v>3912.1170000000002</v>
      </c>
      <c r="F16" s="59"/>
      <c r="G16" s="60"/>
      <c r="H16" s="185">
        <v>125669</v>
      </c>
      <c r="I16" s="186">
        <v>1880.3759999999997</v>
      </c>
      <c r="J16" s="59"/>
      <c r="K16" s="193">
        <v>360</v>
      </c>
      <c r="L16" s="196">
        <v>220.124</v>
      </c>
      <c r="M16" s="59"/>
      <c r="N16" s="193">
        <v>233</v>
      </c>
      <c r="O16" s="196">
        <v>205.76499999999999</v>
      </c>
      <c r="P16" s="59"/>
      <c r="Q16" s="185">
        <v>355</v>
      </c>
      <c r="R16" s="187">
        <v>876.99199999999996</v>
      </c>
      <c r="S16" s="59"/>
      <c r="T16" s="136">
        <f>IF(H16="","",SUM(H16,K16,N16,Q16))</f>
        <v>126617</v>
      </c>
      <c r="U16" s="140">
        <f>IF(T16="","",SUM(I16,L16,O16,R16))</f>
        <v>3183.2569999999996</v>
      </c>
      <c r="V16" s="59"/>
      <c r="W16" s="52">
        <f>IF(T16="","",SUM(T16,D16))</f>
        <v>1100498</v>
      </c>
      <c r="X16" s="110">
        <f>IF(U16="","",SUM(U16,E16))</f>
        <v>7095.3739999999998</v>
      </c>
      <c r="Y16" s="37"/>
    </row>
    <row r="17" spans="1:58" s="67" customFormat="1" ht="13.5" thickBot="1" x14ac:dyDescent="0.25">
      <c r="A17" s="203"/>
      <c r="B17" s="157" t="s">
        <v>52</v>
      </c>
      <c r="C17" s="157"/>
      <c r="D17" s="124">
        <f>IF(ISERROR(D15/D16), "", D15/D16)</f>
        <v>0.15118890295631601</v>
      </c>
      <c r="E17" s="125">
        <f>IF(ISERROR(E15/E16), "", E15/E16)</f>
        <v>0.15809854357627851</v>
      </c>
      <c r="F17" s="126"/>
      <c r="G17" s="127"/>
      <c r="H17" s="128">
        <f>IF(ISERROR(H15/H16), "", H15/H16)</f>
        <v>0.28323612028423878</v>
      </c>
      <c r="I17" s="129">
        <f>IF(ISERROR(I15/I16), "", I15/I16)</f>
        <v>0.50892321535692864</v>
      </c>
      <c r="J17" s="130"/>
      <c r="K17" s="128">
        <f>IF(ISERROR(K15/K16), "", K15/K16)</f>
        <v>0.84444444444444444</v>
      </c>
      <c r="L17" s="129">
        <f>IF(ISERROR(L15/L16), "", L15/L16)</f>
        <v>0.84689992913085355</v>
      </c>
      <c r="M17" s="130"/>
      <c r="N17" s="128">
        <f>IF(ISERROR(N15/N16), "", N15/N16)</f>
        <v>0.72961373390557938</v>
      </c>
      <c r="O17" s="129">
        <f>IF(ISERROR(O15/O16), "", O15/O16)</f>
        <v>0.72444293247150882</v>
      </c>
      <c r="P17" s="126"/>
      <c r="Q17" s="128">
        <f>IF(ISERROR(Q15/Q16), "", Q15/Q16)</f>
        <v>0.87042253521126756</v>
      </c>
      <c r="R17" s="129">
        <f>IF(ISERROR(R15/R16), "", R15/R16)</f>
        <v>0.87189506859811727</v>
      </c>
      <c r="S17" s="126"/>
      <c r="T17" s="137">
        <f>IF(ISERROR(T15/T16), "", T15/T16)</f>
        <v>0.28729949374886471</v>
      </c>
      <c r="U17" s="138">
        <f>IF(ISERROR(U15/U16), "", U15/U16)</f>
        <v>0.6462249199483423</v>
      </c>
      <c r="V17" s="126"/>
      <c r="W17" s="131">
        <f>IF(ISERROR(W15/W16), "", W15/W16)</f>
        <v>0.16684900835803426</v>
      </c>
      <c r="X17" s="132">
        <f>IF(ISERROR(X15/X16), "", X15/X16)</f>
        <v>0.3770907636440306</v>
      </c>
      <c r="Y17" s="54"/>
      <c r="Z17" s="66"/>
      <c r="AA17" s="66"/>
      <c r="AB17" s="66"/>
      <c r="AC17" s="66"/>
    </row>
    <row r="18" spans="1:58" s="9" customFormat="1" x14ac:dyDescent="0.2">
      <c r="A18" s="204"/>
      <c r="B18" s="36"/>
      <c r="C18" s="36"/>
      <c r="D18" s="179"/>
      <c r="E18" s="180"/>
      <c r="F18" s="176"/>
      <c r="G18" s="177"/>
      <c r="H18" s="181"/>
      <c r="I18" s="182"/>
      <c r="J18" s="183"/>
      <c r="K18" s="181"/>
      <c r="L18" s="182"/>
      <c r="M18" s="183"/>
      <c r="N18" s="181"/>
      <c r="O18" s="182"/>
      <c r="P18" s="176"/>
      <c r="Q18" s="181"/>
      <c r="R18" s="182"/>
      <c r="S18" s="37"/>
      <c r="T18" s="136"/>
      <c r="U18" s="147"/>
      <c r="V18" s="37"/>
      <c r="W18" s="52"/>
      <c r="X18" s="108"/>
      <c r="Y18" s="37"/>
      <c r="Z18" s="2"/>
      <c r="AA18" s="2"/>
      <c r="AB18" s="2"/>
      <c r="AC18" s="2"/>
    </row>
    <row r="19" spans="1:58" s="9" customFormat="1" ht="13.5" thickBot="1" x14ac:dyDescent="0.25">
      <c r="A19" s="204"/>
      <c r="B19" s="36"/>
      <c r="C19" s="36"/>
      <c r="D19" s="179"/>
      <c r="E19" s="180"/>
      <c r="F19" s="176"/>
      <c r="G19" s="177"/>
      <c r="H19" s="181"/>
      <c r="I19" s="182"/>
      <c r="J19" s="183"/>
      <c r="K19" s="181"/>
      <c r="L19" s="182"/>
      <c r="M19" s="183"/>
      <c r="N19" s="181"/>
      <c r="O19" s="182"/>
      <c r="P19" s="176"/>
      <c r="Q19" s="181"/>
      <c r="R19" s="182"/>
      <c r="S19" s="37"/>
      <c r="T19" s="136"/>
      <c r="U19" s="147"/>
      <c r="V19" s="37"/>
      <c r="W19" s="52"/>
      <c r="X19" s="108"/>
      <c r="Y19" s="37"/>
      <c r="Z19" s="2"/>
      <c r="AA19" s="2"/>
      <c r="AB19" s="2"/>
      <c r="AC19" s="2"/>
    </row>
    <row r="20" spans="1:58" s="1" customFormat="1" x14ac:dyDescent="0.2">
      <c r="A20" s="192" t="s">
        <v>8</v>
      </c>
      <c r="B20" s="40" t="s">
        <v>50</v>
      </c>
      <c r="C20" s="40"/>
      <c r="D20" s="194">
        <v>199969</v>
      </c>
      <c r="E20" s="197">
        <v>694</v>
      </c>
      <c r="F20" s="55"/>
      <c r="G20" s="56"/>
      <c r="H20" s="184">
        <v>62250</v>
      </c>
      <c r="I20" s="191">
        <v>2082.9236250000004</v>
      </c>
      <c r="J20" s="55"/>
      <c r="K20" s="188">
        <v>795</v>
      </c>
      <c r="L20" s="195">
        <v>479.81028900000007</v>
      </c>
      <c r="M20" s="55"/>
      <c r="N20" s="184">
        <v>270</v>
      </c>
      <c r="O20" s="205">
        <v>232.59536600000001</v>
      </c>
      <c r="P20" s="55"/>
      <c r="Q20" s="189">
        <v>626</v>
      </c>
      <c r="R20" s="190">
        <v>1639.5282069999998</v>
      </c>
      <c r="S20" s="55"/>
      <c r="T20" s="135">
        <f>IF(H20="","",SUM(H20,K20,N20,Q20))</f>
        <v>63941</v>
      </c>
      <c r="U20" s="139">
        <f>IF(T20="","",SUM(I20,L20,O20,R20))</f>
        <v>4434.8574870000002</v>
      </c>
      <c r="V20" s="55"/>
      <c r="W20" s="47">
        <f>IF(T20="","",SUM(T20,D20))</f>
        <v>263910</v>
      </c>
      <c r="X20" s="109">
        <f>IF(U20="","",SUM(U20,E20))</f>
        <v>5128.8574870000002</v>
      </c>
      <c r="Y20" s="37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58" s="8" customFormat="1" x14ac:dyDescent="0.2">
      <c r="A21" s="30"/>
      <c r="B21" s="36" t="s">
        <v>51</v>
      </c>
      <c r="C21" s="36"/>
      <c r="D21" s="60">
        <v>1834869</v>
      </c>
      <c r="E21" s="198">
        <v>5156.7</v>
      </c>
      <c r="F21" s="59"/>
      <c r="G21" s="60"/>
      <c r="H21" s="185">
        <v>302092</v>
      </c>
      <c r="I21" s="186">
        <v>4422.7550490000003</v>
      </c>
      <c r="J21" s="59"/>
      <c r="K21" s="193">
        <v>981</v>
      </c>
      <c r="L21" s="196">
        <v>592.58803300000011</v>
      </c>
      <c r="M21" s="59"/>
      <c r="N21" s="193">
        <v>330</v>
      </c>
      <c r="O21" s="196">
        <v>284.58515600000004</v>
      </c>
      <c r="P21" s="59"/>
      <c r="Q21" s="185">
        <v>722</v>
      </c>
      <c r="R21" s="187">
        <v>1816.5543089999999</v>
      </c>
      <c r="S21" s="59"/>
      <c r="T21" s="136">
        <f>IF(H21="","",SUM(H21,K21,N21,Q21))</f>
        <v>304125</v>
      </c>
      <c r="U21" s="140">
        <f>IF(T21="","",SUM(I21,L21,O21,R21))</f>
        <v>7116.4825470000005</v>
      </c>
      <c r="V21" s="59"/>
      <c r="W21" s="52">
        <f>IF(T21="","",SUM(T21,D21))</f>
        <v>2138994</v>
      </c>
      <c r="X21" s="110">
        <f>IF(U21="","",SUM(U21,E21))</f>
        <v>12273.182547</v>
      </c>
      <c r="Y21" s="37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58" s="66" customFormat="1" ht="13.5" thickBot="1" x14ac:dyDescent="0.25">
      <c r="A22" s="202"/>
      <c r="B22" s="157" t="s">
        <v>52</v>
      </c>
      <c r="C22" s="157"/>
      <c r="D22" s="124">
        <f>IF(ISERROR(D20/D21), "", D20/D21)</f>
        <v>0.10898271211732281</v>
      </c>
      <c r="E22" s="125">
        <f>IF(ISERROR(E20/E21), "", E20/E21)</f>
        <v>0.13458219403882329</v>
      </c>
      <c r="F22" s="126"/>
      <c r="G22" s="127"/>
      <c r="H22" s="128">
        <f>IF(ISERROR(H20/H21), "", H20/H21)</f>
        <v>0.2060630536392887</v>
      </c>
      <c r="I22" s="129">
        <f>IF(ISERROR(I20/I21), "", I20/I21)</f>
        <v>0.47095613524220753</v>
      </c>
      <c r="J22" s="130"/>
      <c r="K22" s="128">
        <f>IF(ISERROR(K20/K21), "", K20/K21)</f>
        <v>0.81039755351681952</v>
      </c>
      <c r="L22" s="129">
        <f>IF(ISERROR(L20/L21), "", L20/L21)</f>
        <v>0.80968609266532388</v>
      </c>
      <c r="M22" s="130"/>
      <c r="N22" s="128">
        <f>IF(ISERROR(N20/N21), "", N20/N21)</f>
        <v>0.81818181818181823</v>
      </c>
      <c r="O22" s="129">
        <f>IF(ISERROR(O20/O21), "", O20/O21)</f>
        <v>0.81731376741238038</v>
      </c>
      <c r="P22" s="126"/>
      <c r="Q22" s="128">
        <f>IF(ISERROR(Q20/Q21), "", Q20/Q21)</f>
        <v>0.86703601108033246</v>
      </c>
      <c r="R22" s="129">
        <f>IF(ISERROR(R20/R21), "", R20/R21)</f>
        <v>0.90254841205521041</v>
      </c>
      <c r="S22" s="126"/>
      <c r="T22" s="137">
        <f>IF(ISERROR(T20/T21), "", T20/T21)</f>
        <v>0.21024578709412248</v>
      </c>
      <c r="U22" s="138">
        <f>IF(ISERROR(U20/U21), "", U20/U21)</f>
        <v>0.62318110916600833</v>
      </c>
      <c r="V22" s="126"/>
      <c r="W22" s="133">
        <f>IF(ISERROR(W20/W21), "", W20/W21)</f>
        <v>0.12338043023963602</v>
      </c>
      <c r="X22" s="134">
        <f>IF(ISERROR(X20/X21), "", X20/X21)</f>
        <v>0.41789140407217967</v>
      </c>
      <c r="Y22" s="54"/>
      <c r="AD22" s="67"/>
      <c r="AE22" s="67"/>
      <c r="AF22" s="67"/>
      <c r="AG22" s="67"/>
      <c r="AH22" s="67"/>
      <c r="AI22" s="67"/>
      <c r="AJ22" s="67"/>
    </row>
    <row r="23" spans="1:58" x14ac:dyDescent="0.2">
      <c r="A23" s="36"/>
      <c r="B23" s="36"/>
      <c r="C23" s="36"/>
      <c r="D23" s="179"/>
      <c r="E23" s="180"/>
      <c r="F23" s="176"/>
      <c r="G23" s="177"/>
      <c r="H23" s="181"/>
      <c r="I23" s="182"/>
      <c r="J23" s="183"/>
      <c r="K23" s="181"/>
      <c r="L23" s="182"/>
      <c r="M23" s="183"/>
      <c r="N23" s="181"/>
      <c r="O23" s="182"/>
      <c r="P23" s="176"/>
      <c r="Q23" s="181"/>
      <c r="R23" s="182"/>
      <c r="S23" s="37"/>
      <c r="T23" s="136"/>
      <c r="U23" s="147"/>
      <c r="V23" s="37"/>
      <c r="W23" s="52"/>
      <c r="X23" s="108"/>
      <c r="Y23" s="37"/>
      <c r="AD23" s="9"/>
      <c r="AE23" s="9"/>
      <c r="AF23" s="9"/>
      <c r="AG23" s="9"/>
      <c r="AH23" s="9"/>
      <c r="AI23" s="9"/>
      <c r="AJ23" s="9"/>
    </row>
    <row r="24" spans="1:58" ht="13.5" thickBot="1" x14ac:dyDescent="0.25">
      <c r="A24" s="36"/>
      <c r="B24" s="36"/>
      <c r="C24" s="36"/>
      <c r="D24" s="179"/>
      <c r="E24" s="180"/>
      <c r="F24" s="176"/>
      <c r="G24" s="177"/>
      <c r="H24" s="181"/>
      <c r="I24" s="182"/>
      <c r="J24" s="183"/>
      <c r="K24" s="181"/>
      <c r="L24" s="182"/>
      <c r="M24" s="183"/>
      <c r="N24" s="181"/>
      <c r="O24" s="182"/>
      <c r="P24" s="176"/>
      <c r="Q24" s="181"/>
      <c r="R24" s="182"/>
      <c r="S24" s="37"/>
      <c r="T24" s="136"/>
      <c r="U24" s="147"/>
      <c r="V24" s="37"/>
      <c r="W24" s="52"/>
      <c r="X24" s="108"/>
      <c r="Y24" s="37"/>
      <c r="AD24" s="9"/>
      <c r="AE24" s="9"/>
      <c r="AF24" s="9"/>
      <c r="AG24" s="9"/>
      <c r="AH24" s="9"/>
      <c r="AI24" s="9"/>
      <c r="AJ24" s="9"/>
    </row>
    <row r="25" spans="1:58" x14ac:dyDescent="0.2">
      <c r="A25" s="192" t="s">
        <v>20</v>
      </c>
      <c r="B25" s="40" t="s">
        <v>50</v>
      </c>
      <c r="C25" s="40"/>
      <c r="D25" s="194">
        <v>4853</v>
      </c>
      <c r="E25" s="197">
        <v>26.68</v>
      </c>
      <c r="F25" s="55"/>
      <c r="G25" s="56"/>
      <c r="H25" s="184">
        <v>1649</v>
      </c>
      <c r="I25" s="191">
        <v>53.41</v>
      </c>
      <c r="J25" s="55"/>
      <c r="K25" s="188">
        <v>16</v>
      </c>
      <c r="L25" s="195">
        <v>9.8800000000000008</v>
      </c>
      <c r="M25" s="55"/>
      <c r="N25" s="184">
        <v>9</v>
      </c>
      <c r="O25" s="205">
        <v>7.83</v>
      </c>
      <c r="P25" s="55"/>
      <c r="Q25" s="189">
        <v>12</v>
      </c>
      <c r="R25" s="190">
        <v>30.19</v>
      </c>
      <c r="S25" s="55"/>
      <c r="T25" s="135">
        <f>IF(H25="","",SUM(H25,K25,N25,Q25))</f>
        <v>1686</v>
      </c>
      <c r="U25" s="139">
        <f>IF(T25="","",SUM(I25,L25,O25,R25))</f>
        <v>101.31</v>
      </c>
      <c r="V25" s="55"/>
      <c r="W25" s="47">
        <f>IF(T25="","",SUM(T25,D25))</f>
        <v>6539</v>
      </c>
      <c r="X25" s="109">
        <f>IF(U25="","",SUM(U25,E25))</f>
        <v>127.99000000000001</v>
      </c>
      <c r="Y25" s="37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8" x14ac:dyDescent="0.2">
      <c r="A26" s="201"/>
      <c r="B26" s="36" t="s">
        <v>51</v>
      </c>
      <c r="C26" s="36"/>
      <c r="D26" s="60">
        <v>63116</v>
      </c>
      <c r="E26" s="198">
        <v>278.98</v>
      </c>
      <c r="F26" s="59"/>
      <c r="G26" s="60"/>
      <c r="H26" s="185">
        <v>8929</v>
      </c>
      <c r="I26" s="186">
        <v>121.78</v>
      </c>
      <c r="J26" s="59"/>
      <c r="K26" s="193">
        <v>20</v>
      </c>
      <c r="L26" s="196">
        <v>12.47</v>
      </c>
      <c r="M26" s="59"/>
      <c r="N26" s="193">
        <v>11</v>
      </c>
      <c r="O26" s="196">
        <v>9.48</v>
      </c>
      <c r="P26" s="59"/>
      <c r="Q26" s="185">
        <v>12</v>
      </c>
      <c r="R26" s="187">
        <v>30.19</v>
      </c>
      <c r="S26" s="59"/>
      <c r="T26" s="136">
        <f>IF(H26="","",SUM(H26,K26,N26,Q26))</f>
        <v>8972</v>
      </c>
      <c r="U26" s="140">
        <f>IF(T26="","",SUM(I26,L26,O26,R26))</f>
        <v>173.92</v>
      </c>
      <c r="V26" s="59"/>
      <c r="W26" s="52">
        <f>IF(T26="","",SUM(T26,D26))</f>
        <v>72088</v>
      </c>
      <c r="X26" s="110">
        <f>IF(U26="","",SUM(U26,E26))</f>
        <v>452.9</v>
      </c>
      <c r="Y26" s="37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</row>
    <row r="27" spans="1:58" s="67" customFormat="1" ht="13.5" thickBot="1" x14ac:dyDescent="0.25">
      <c r="A27" s="203"/>
      <c r="B27" s="157" t="s">
        <v>52</v>
      </c>
      <c r="C27" s="157"/>
      <c r="D27" s="124">
        <f>IF(ISERROR(D25/D26), "", D25/D26)</f>
        <v>7.6890170479751566E-2</v>
      </c>
      <c r="E27" s="125">
        <f>IF(ISERROR(E25/E26), "", E25/E26)</f>
        <v>9.5634095634095626E-2</v>
      </c>
      <c r="F27" s="126"/>
      <c r="G27" s="127"/>
      <c r="H27" s="128">
        <f>IF(ISERROR(H25/H26), "", H25/H26)</f>
        <v>0.18467913540150072</v>
      </c>
      <c r="I27" s="129">
        <f>IF(ISERROR(I25/I26), "", I25/I26)</f>
        <v>0.43857776317950398</v>
      </c>
      <c r="J27" s="130"/>
      <c r="K27" s="128">
        <f>IF(ISERROR(K25/K26), "", K25/K26)</f>
        <v>0.8</v>
      </c>
      <c r="L27" s="129">
        <f>IF(ISERROR(L25/L26), "", L25/L26)</f>
        <v>0.79230152365677631</v>
      </c>
      <c r="M27" s="130"/>
      <c r="N27" s="128">
        <f>IF(ISERROR(N25/N26), "", N25/N26)</f>
        <v>0.81818181818181823</v>
      </c>
      <c r="O27" s="129">
        <f>IF(ISERROR(O25/O26), "", O25/O26)</f>
        <v>0.82594936708860756</v>
      </c>
      <c r="P27" s="126"/>
      <c r="Q27" s="128">
        <f>IF(ISERROR(Q25/Q26), "", Q25/Q26)</f>
        <v>1</v>
      </c>
      <c r="R27" s="129">
        <f>IF(ISERROR(R25/R26), "", R25/R26)</f>
        <v>1</v>
      </c>
      <c r="S27" s="126"/>
      <c r="T27" s="137">
        <f>IF(ISERROR(T25/T26), "", T25/T26)</f>
        <v>0.1879179670084708</v>
      </c>
      <c r="U27" s="138">
        <f>IF(ISERROR(U25/U26), "", U25/U26)</f>
        <v>0.58250919963201475</v>
      </c>
      <c r="V27" s="126"/>
      <c r="W27" s="133">
        <f>IF(ISERROR(W25/W26), "", W25/W26)</f>
        <v>9.0708578404172679E-2</v>
      </c>
      <c r="X27" s="134">
        <f>IF(ISERROR(X25/X26), "", X25/X26)</f>
        <v>0.28260101567674989</v>
      </c>
      <c r="Y27" s="54"/>
      <c r="Z27" s="66"/>
      <c r="AA27" s="66"/>
      <c r="AB27" s="66"/>
      <c r="AC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</row>
    <row r="28" spans="1:58" ht="13.5" thickBot="1" x14ac:dyDescent="0.25">
      <c r="A28" s="36"/>
      <c r="B28" s="36"/>
      <c r="C28" s="36"/>
      <c r="D28" s="68"/>
      <c r="E28" s="69"/>
      <c r="F28" s="59"/>
      <c r="G28" s="70"/>
      <c r="H28" s="71"/>
      <c r="I28" s="72"/>
      <c r="J28" s="73"/>
      <c r="K28" s="71"/>
      <c r="L28" s="72"/>
      <c r="M28" s="73"/>
      <c r="N28" s="71"/>
      <c r="O28" s="72"/>
      <c r="P28" s="74"/>
      <c r="Q28" s="71"/>
      <c r="R28" s="72"/>
      <c r="S28" s="74"/>
      <c r="T28" s="71"/>
      <c r="U28" s="69"/>
      <c r="V28" s="59"/>
      <c r="W28" s="53"/>
      <c r="X28" s="111"/>
      <c r="Y28" s="59"/>
      <c r="AD28" s="1"/>
      <c r="AE28" s="1"/>
      <c r="AF28" s="1"/>
      <c r="AG28" s="1"/>
      <c r="AH28" s="1"/>
      <c r="AI28" s="1"/>
      <c r="AJ28" s="1"/>
      <c r="BF28" s="9"/>
    </row>
    <row r="29" spans="1:58" s="1" customFormat="1" ht="13.5" x14ac:dyDescent="0.25">
      <c r="A29" s="200"/>
      <c r="B29" s="18"/>
      <c r="C29" s="18"/>
      <c r="D29" s="19"/>
      <c r="E29" s="19"/>
      <c r="F29" s="19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19"/>
      <c r="W29" s="76"/>
      <c r="X29" s="76"/>
      <c r="Y29" s="19"/>
      <c r="Z29" s="9"/>
      <c r="AA29" s="9"/>
      <c r="AB29" s="9"/>
      <c r="AC29" s="9"/>
      <c r="AD29" s="8"/>
      <c r="AE29" s="8"/>
      <c r="AF29" s="8"/>
      <c r="AG29" s="8"/>
      <c r="AH29" s="8"/>
      <c r="AI29" s="8"/>
      <c r="AJ29" s="8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</row>
    <row r="30" spans="1:58" s="8" customFormat="1" ht="13.5" x14ac:dyDescent="0.25">
      <c r="A30" s="14"/>
      <c r="B30" s="18"/>
      <c r="C30" s="18"/>
      <c r="D30" s="19"/>
      <c r="E30" s="19"/>
      <c r="F30" s="19"/>
      <c r="G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19"/>
      <c r="W30" s="76"/>
      <c r="X30" s="76"/>
      <c r="Y30" s="19"/>
      <c r="Z30" s="9"/>
      <c r="AA30" s="9"/>
      <c r="AB30" s="9"/>
      <c r="AC30" s="9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1"/>
    </row>
    <row r="31" spans="1:58" x14ac:dyDescent="0.2">
      <c r="A31" s="15"/>
      <c r="B31" s="15"/>
      <c r="C31" s="15"/>
      <c r="D31" s="15"/>
      <c r="E31" s="15"/>
      <c r="F31" s="15"/>
      <c r="G31" s="15"/>
      <c r="H31" s="199" t="s">
        <v>119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77"/>
      <c r="X31" s="77"/>
      <c r="Y31" s="15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8"/>
    </row>
    <row r="32" spans="1:58" ht="13.5" x14ac:dyDescent="0.2">
      <c r="A32" s="15"/>
      <c r="B32" s="14"/>
      <c r="C32" s="14"/>
      <c r="D32" s="14"/>
      <c r="E32" s="14"/>
      <c r="F32" s="14"/>
      <c r="G32" s="14"/>
      <c r="H32" s="178" t="s">
        <v>60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78"/>
      <c r="X32" s="78"/>
      <c r="Y32" s="14"/>
      <c r="Z32" s="8"/>
      <c r="AA32" s="8"/>
      <c r="AB32" s="8"/>
      <c r="AC32" s="8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1:58" x14ac:dyDescent="0.2">
      <c r="A33" s="15"/>
      <c r="B33" s="15"/>
      <c r="C33" s="15"/>
      <c r="D33" s="23"/>
      <c r="E33" s="23"/>
      <c r="F33" s="23"/>
      <c r="G33" s="23"/>
      <c r="H33" s="18" t="s">
        <v>118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79"/>
      <c r="X33" s="79"/>
      <c r="Y33" s="23"/>
      <c r="AD33" s="9"/>
      <c r="AE33" s="9"/>
      <c r="AF33" s="9"/>
      <c r="AG33" s="9"/>
      <c r="AH33" s="9"/>
      <c r="AI33" s="9"/>
      <c r="AJ33" s="9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1:58" s="9" customFormat="1" x14ac:dyDescent="0.2">
      <c r="B34" s="15"/>
      <c r="C34" s="15"/>
      <c r="D34" s="23"/>
      <c r="E34" s="23"/>
      <c r="F34" s="23"/>
      <c r="G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79"/>
      <c r="X34" s="79"/>
      <c r="Y34" s="23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</row>
    <row r="35" spans="1:58" x14ac:dyDescent="0.25">
      <c r="B35" s="15"/>
      <c r="C35" s="15"/>
      <c r="D35" s="16"/>
      <c r="E35" s="16"/>
      <c r="F35" s="16"/>
      <c r="G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80"/>
      <c r="X35" s="80"/>
      <c r="Y35" s="16"/>
      <c r="AD35" s="1"/>
      <c r="AE35" s="1"/>
      <c r="AF35" s="1"/>
      <c r="AG35" s="1"/>
      <c r="AH35" s="1"/>
      <c r="AI35" s="1"/>
      <c r="AJ35" s="1"/>
      <c r="BF35" s="9"/>
    </row>
    <row r="36" spans="1:58" x14ac:dyDescent="0.25">
      <c r="B36" s="15"/>
      <c r="C36" s="15"/>
      <c r="D36" s="16"/>
      <c r="E36" s="16"/>
      <c r="F36" s="16"/>
      <c r="G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80"/>
      <c r="X36" s="80"/>
      <c r="Y36" s="16"/>
      <c r="AD36" s="8"/>
      <c r="AE36" s="8"/>
      <c r="AF36" s="8"/>
      <c r="AG36" s="8"/>
      <c r="AH36" s="8"/>
      <c r="AI36" s="8"/>
      <c r="AJ36" s="8"/>
    </row>
    <row r="37" spans="1:58" ht="13.5" x14ac:dyDescent="0.25"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76"/>
      <c r="X37" s="76"/>
      <c r="Y37" s="19"/>
      <c r="Z37" s="9"/>
      <c r="AA37" s="9"/>
      <c r="AB37" s="9"/>
      <c r="AC37" s="9"/>
    </row>
    <row r="38" spans="1:58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77"/>
      <c r="X38" s="77"/>
      <c r="Y38" s="15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</row>
    <row r="39" spans="1:58" ht="13.5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78"/>
      <c r="X39" s="78"/>
      <c r="Y39" s="14"/>
      <c r="Z39" s="8"/>
      <c r="AA39" s="8"/>
      <c r="AB39" s="8"/>
      <c r="AC39" s="8"/>
    </row>
    <row r="40" spans="1:58" x14ac:dyDescent="0.25">
      <c r="B40" s="15"/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80"/>
      <c r="X40" s="80"/>
      <c r="Y40" s="16"/>
      <c r="Z40" s="4"/>
      <c r="AA40" s="4"/>
      <c r="AD40" s="9"/>
      <c r="AE40" s="9"/>
      <c r="AF40" s="9"/>
      <c r="AG40" s="9"/>
      <c r="AH40" s="9"/>
      <c r="AI40" s="9"/>
      <c r="AJ40" s="9"/>
    </row>
    <row r="41" spans="1:58" x14ac:dyDescent="0.25">
      <c r="B41" s="15"/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80"/>
      <c r="X41" s="80"/>
      <c r="Y41" s="16"/>
      <c r="Z41" s="4"/>
      <c r="AA41" s="4"/>
    </row>
    <row r="42" spans="1:58" x14ac:dyDescent="0.25">
      <c r="B42" s="15"/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80"/>
      <c r="X42" s="80"/>
      <c r="Y42" s="16"/>
      <c r="Z42" s="12"/>
    </row>
    <row r="43" spans="1:58" x14ac:dyDescent="0.25">
      <c r="B43" s="15"/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80"/>
      <c r="X43" s="80"/>
      <c r="Y43" s="16"/>
      <c r="Z43" s="4"/>
    </row>
    <row r="44" spans="1:58" ht="13.5" x14ac:dyDescent="0.25">
      <c r="B44" s="18"/>
      <c r="C44" s="18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76"/>
      <c r="X44" s="76"/>
      <c r="Y44" s="19"/>
      <c r="Z44" s="11"/>
      <c r="AA44" s="9"/>
      <c r="AB44" s="9"/>
      <c r="AC44" s="9"/>
    </row>
    <row r="45" spans="1:58" x14ac:dyDescent="0.25"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81"/>
      <c r="X45" s="81"/>
      <c r="Y45" s="4"/>
    </row>
    <row r="46" spans="1:58" x14ac:dyDescent="0.25">
      <c r="D46" s="13"/>
      <c r="E46" s="13"/>
      <c r="F46" s="13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82"/>
      <c r="X46" s="82"/>
      <c r="Y46" s="12"/>
    </row>
    <row r="47" spans="1:58" x14ac:dyDescent="0.25">
      <c r="B47" s="21"/>
      <c r="C47" s="21"/>
    </row>
  </sheetData>
  <mergeCells count="9">
    <mergeCell ref="A4:Y4"/>
    <mergeCell ref="D5:E5"/>
    <mergeCell ref="G5:U5"/>
    <mergeCell ref="W5:X5"/>
    <mergeCell ref="H6:I6"/>
    <mergeCell ref="K6:L6"/>
    <mergeCell ref="N6:O6"/>
    <mergeCell ref="Q6:R6"/>
    <mergeCell ref="T6:U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47"/>
  <sheetViews>
    <sheetView workbookViewId="0">
      <selection activeCell="R8" sqref="R8"/>
    </sheetView>
  </sheetViews>
  <sheetFormatPr defaultRowHeight="12.75" x14ac:dyDescent="0.25"/>
  <cols>
    <col min="1" max="1" width="6.75" style="2" customWidth="1"/>
    <col min="2" max="2" width="11.875" style="2" customWidth="1"/>
    <col min="3" max="3" width="0.75" style="2" customWidth="1"/>
    <col min="4" max="5" width="8.875" style="2" customWidth="1"/>
    <col min="6" max="6" width="2.625" style="2" customWidth="1"/>
    <col min="7" max="7" width="0.5" style="2" customWidth="1"/>
    <col min="8" max="9" width="8.875" style="2" customWidth="1"/>
    <col min="10" max="10" width="0.625" style="2" customWidth="1"/>
    <col min="11" max="12" width="8.875" style="2" customWidth="1"/>
    <col min="13" max="13" width="0.625" style="2" customWidth="1"/>
    <col min="14" max="15" width="8.875" style="2" customWidth="1"/>
    <col min="16" max="16" width="0.5" style="2" customWidth="1"/>
    <col min="17" max="18" width="8.875" style="2" customWidth="1"/>
    <col min="19" max="19" width="0.625" style="2" customWidth="1"/>
    <col min="20" max="21" width="8.875" style="2" customWidth="1"/>
    <col min="22" max="22" width="2.5" style="2" customWidth="1"/>
    <col min="23" max="24" width="8.875" style="7" customWidth="1"/>
    <col min="25" max="25" width="1.375" style="2" customWidth="1"/>
    <col min="26" max="16384" width="9" style="2"/>
  </cols>
  <sheetData>
    <row r="1" spans="1:25" ht="15.75" customHeight="1" x14ac:dyDescent="0.25">
      <c r="A1" s="164" t="s">
        <v>42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</row>
    <row r="2" spans="1:25" ht="15.75" customHeight="1" x14ac:dyDescent="0.25">
      <c r="A2" s="165" t="s">
        <v>114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</row>
    <row r="4" spans="1:25" s="7" customFormat="1" ht="16.5" customHeight="1" thickBot="1" x14ac:dyDescent="0.3">
      <c r="A4" s="208" t="s">
        <v>1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08"/>
      <c r="T4" s="208"/>
      <c r="U4" s="208"/>
      <c r="V4" s="208"/>
      <c r="W4" s="208"/>
      <c r="X4" s="208"/>
      <c r="Y4" s="208"/>
    </row>
    <row r="5" spans="1:25" s="8" customFormat="1" ht="15.75" x14ac:dyDescent="0.25">
      <c r="A5" s="25" t="s">
        <v>56</v>
      </c>
      <c r="B5" s="26"/>
      <c r="C5" s="26"/>
      <c r="D5" s="209" t="s">
        <v>3</v>
      </c>
      <c r="E5" s="210"/>
      <c r="F5" s="27"/>
      <c r="G5" s="209" t="s">
        <v>43</v>
      </c>
      <c r="H5" s="211"/>
      <c r="I5" s="211"/>
      <c r="J5" s="211"/>
      <c r="K5" s="211"/>
      <c r="L5" s="211"/>
      <c r="M5" s="211"/>
      <c r="N5" s="211"/>
      <c r="O5" s="211"/>
      <c r="P5" s="211"/>
      <c r="Q5" s="211"/>
      <c r="R5" s="211"/>
      <c r="S5" s="211"/>
      <c r="T5" s="211"/>
      <c r="U5" s="210"/>
      <c r="V5" s="28"/>
      <c r="W5" s="209" t="s">
        <v>11</v>
      </c>
      <c r="X5" s="212"/>
      <c r="Y5" s="28"/>
    </row>
    <row r="6" spans="1:25" s="8" customFormat="1" ht="13.5" x14ac:dyDescent="0.25">
      <c r="A6" s="29"/>
      <c r="B6" s="26"/>
      <c r="C6" s="26"/>
      <c r="D6" s="30"/>
      <c r="E6" s="31"/>
      <c r="F6" s="26"/>
      <c r="G6" s="32"/>
      <c r="H6" s="213" t="s">
        <v>61</v>
      </c>
      <c r="I6" s="214"/>
      <c r="J6" s="33"/>
      <c r="K6" s="213" t="s">
        <v>62</v>
      </c>
      <c r="L6" s="214"/>
      <c r="M6" s="33"/>
      <c r="N6" s="213" t="s">
        <v>63</v>
      </c>
      <c r="O6" s="214"/>
      <c r="P6" s="33"/>
      <c r="Q6" s="215" t="s">
        <v>64</v>
      </c>
      <c r="R6" s="214"/>
      <c r="S6" s="33"/>
      <c r="T6" s="215" t="s">
        <v>44</v>
      </c>
      <c r="U6" s="216"/>
      <c r="V6" s="33"/>
      <c r="W6" s="34"/>
      <c r="X6" s="102"/>
      <c r="Y6" s="26"/>
    </row>
    <row r="7" spans="1:25" s="116" customFormat="1" ht="27" x14ac:dyDescent="0.25">
      <c r="A7" s="112"/>
      <c r="B7" s="113"/>
      <c r="C7" s="113"/>
      <c r="D7" s="103" t="s">
        <v>45</v>
      </c>
      <c r="E7" s="104" t="s">
        <v>46</v>
      </c>
      <c r="F7" s="113"/>
      <c r="G7" s="103"/>
      <c r="H7" s="114" t="s">
        <v>45</v>
      </c>
      <c r="I7" s="115" t="s">
        <v>47</v>
      </c>
      <c r="J7" s="113"/>
      <c r="K7" s="114" t="s">
        <v>45</v>
      </c>
      <c r="L7" s="115" t="s">
        <v>47</v>
      </c>
      <c r="M7" s="113"/>
      <c r="N7" s="114" t="s">
        <v>45</v>
      </c>
      <c r="O7" s="115" t="s">
        <v>47</v>
      </c>
      <c r="P7" s="113"/>
      <c r="Q7" s="114" t="s">
        <v>45</v>
      </c>
      <c r="R7" s="115" t="s">
        <v>47</v>
      </c>
      <c r="S7" s="113"/>
      <c r="T7" s="114" t="s">
        <v>45</v>
      </c>
      <c r="U7" s="104" t="s">
        <v>47</v>
      </c>
      <c r="V7" s="113"/>
      <c r="W7" s="103" t="s">
        <v>45</v>
      </c>
      <c r="X7" s="104" t="s">
        <v>47</v>
      </c>
      <c r="Y7" s="113"/>
    </row>
    <row r="8" spans="1:25" s="7" customFormat="1" x14ac:dyDescent="0.2">
      <c r="A8" s="117"/>
      <c r="B8" s="118"/>
      <c r="C8" s="118"/>
      <c r="D8" s="105" t="s">
        <v>48</v>
      </c>
      <c r="E8" s="106" t="s">
        <v>49</v>
      </c>
      <c r="F8" s="119"/>
      <c r="G8" s="85"/>
      <c r="H8" s="120" t="s">
        <v>48</v>
      </c>
      <c r="I8" s="121" t="s">
        <v>49</v>
      </c>
      <c r="J8" s="122"/>
      <c r="K8" s="121" t="s">
        <v>48</v>
      </c>
      <c r="L8" s="121" t="s">
        <v>49</v>
      </c>
      <c r="M8" s="122"/>
      <c r="N8" s="121" t="s">
        <v>48</v>
      </c>
      <c r="O8" s="121" t="s">
        <v>49</v>
      </c>
      <c r="P8" s="123"/>
      <c r="Q8" s="121" t="s">
        <v>48</v>
      </c>
      <c r="R8" s="121" t="s">
        <v>49</v>
      </c>
      <c r="S8" s="123"/>
      <c r="T8" s="121" t="s">
        <v>48</v>
      </c>
      <c r="U8" s="106" t="s">
        <v>49</v>
      </c>
      <c r="V8" s="119"/>
      <c r="W8" s="105" t="s">
        <v>48</v>
      </c>
      <c r="X8" s="106" t="s">
        <v>49</v>
      </c>
      <c r="Y8" s="119"/>
    </row>
    <row r="9" spans="1:25" ht="13.5" thickBot="1" x14ac:dyDescent="0.25">
      <c r="A9" s="35"/>
      <c r="B9" s="36"/>
      <c r="C9" s="36"/>
      <c r="D9" s="49"/>
      <c r="E9" s="50"/>
      <c r="F9" s="37"/>
      <c r="G9" s="38"/>
      <c r="H9" s="44"/>
      <c r="I9" s="51"/>
      <c r="J9" s="45"/>
      <c r="K9" s="44"/>
      <c r="L9" s="51"/>
      <c r="M9" s="45"/>
      <c r="N9" s="44"/>
      <c r="O9" s="51"/>
      <c r="P9" s="37"/>
      <c r="Q9" s="44"/>
      <c r="R9" s="51"/>
      <c r="S9" s="37"/>
      <c r="T9" s="83"/>
      <c r="U9" s="84"/>
      <c r="V9" s="37"/>
      <c r="W9" s="85"/>
      <c r="X9" s="107"/>
      <c r="Y9" s="37"/>
    </row>
    <row r="10" spans="1:25" x14ac:dyDescent="0.2">
      <c r="A10" s="192" t="s">
        <v>6</v>
      </c>
      <c r="B10" s="40" t="s">
        <v>50</v>
      </c>
      <c r="C10" s="40"/>
      <c r="D10" s="194">
        <v>69228</v>
      </c>
      <c r="E10" s="197">
        <v>220.9</v>
      </c>
      <c r="F10" s="55"/>
      <c r="G10" s="56"/>
      <c r="H10" s="184">
        <v>17490</v>
      </c>
      <c r="I10" s="191">
        <v>375.6</v>
      </c>
      <c r="J10" s="55"/>
      <c r="K10" s="188">
        <v>77</v>
      </c>
      <c r="L10" s="195">
        <v>47.1</v>
      </c>
      <c r="M10" s="55"/>
      <c r="N10" s="184">
        <v>30</v>
      </c>
      <c r="O10" s="205">
        <v>26.1</v>
      </c>
      <c r="P10" s="55"/>
      <c r="Q10" s="189">
        <v>69</v>
      </c>
      <c r="R10" s="190">
        <v>254.9</v>
      </c>
      <c r="S10" s="55"/>
      <c r="T10" s="135">
        <f>IF(H10="","",SUM(H10,K10,N10,Q10))</f>
        <v>17666</v>
      </c>
      <c r="U10" s="139">
        <f>IF(T10="","",SUM(I10,L10,O10,R10))</f>
        <v>703.7</v>
      </c>
      <c r="V10" s="55"/>
      <c r="W10" s="47">
        <f>IF(T10="","",SUM(T10,D10))</f>
        <v>86894</v>
      </c>
      <c r="X10" s="109">
        <f>IF(U10="","",SUM(U10,E10))</f>
        <v>924.6</v>
      </c>
      <c r="Y10" s="37"/>
    </row>
    <row r="11" spans="1:25" x14ac:dyDescent="0.2">
      <c r="A11" s="48"/>
      <c r="B11" s="36" t="s">
        <v>51</v>
      </c>
      <c r="C11" s="36"/>
      <c r="D11" s="60">
        <v>481453</v>
      </c>
      <c r="E11" s="198">
        <v>1397.6</v>
      </c>
      <c r="F11" s="59"/>
      <c r="G11" s="60"/>
      <c r="H11" s="185">
        <v>65589</v>
      </c>
      <c r="I11" s="186">
        <v>655.20000000000005</v>
      </c>
      <c r="J11" s="59"/>
      <c r="K11" s="193">
        <v>85</v>
      </c>
      <c r="L11" s="196">
        <v>51.5</v>
      </c>
      <c r="M11" s="59"/>
      <c r="N11" s="193">
        <v>33</v>
      </c>
      <c r="O11" s="196">
        <v>28.7</v>
      </c>
      <c r="P11" s="59"/>
      <c r="Q11" s="185">
        <v>81</v>
      </c>
      <c r="R11" s="187">
        <v>283.3</v>
      </c>
      <c r="S11" s="59"/>
      <c r="T11" s="136">
        <f>IF(H11="","",SUM(H11,K11,N11,Q11))</f>
        <v>65788</v>
      </c>
      <c r="U11" s="140">
        <f>IF(T11="","",SUM(I11,L11,O11,R11))</f>
        <v>1018.7</v>
      </c>
      <c r="V11" s="59"/>
      <c r="W11" s="52">
        <f>IF(T11="","",SUM(T11,D11))</f>
        <v>547241</v>
      </c>
      <c r="X11" s="110">
        <f>IF(U11="","",SUM(U11,E11))</f>
        <v>2416.3000000000002</v>
      </c>
      <c r="Y11" s="37"/>
    </row>
    <row r="12" spans="1:25" s="66" customFormat="1" ht="13.5" thickBot="1" x14ac:dyDescent="0.25">
      <c r="A12" s="156"/>
      <c r="B12" s="157" t="s">
        <v>52</v>
      </c>
      <c r="C12" s="157"/>
      <c r="D12" s="124">
        <f>IF(ISERROR(D10/D11), "", D10/D11)</f>
        <v>0.14378973648518131</v>
      </c>
      <c r="E12" s="125">
        <f>IF(ISERROR(E10/E11), "", E10/E11)</f>
        <v>0.15805666857469949</v>
      </c>
      <c r="F12" s="126"/>
      <c r="G12" s="127"/>
      <c r="H12" s="128">
        <f>IF(ISERROR(H10/H11), "", H10/H11)</f>
        <v>0.26666056808306271</v>
      </c>
      <c r="I12" s="129">
        <f>IF(ISERROR(I10/I11), "", I10/I11)</f>
        <v>0.57326007326007322</v>
      </c>
      <c r="J12" s="130"/>
      <c r="K12" s="128">
        <f>IF(ISERROR(K10/K11), "", K10/K11)</f>
        <v>0.90588235294117647</v>
      </c>
      <c r="L12" s="129">
        <f>IF(ISERROR(L10/L11), "", L10/L11)</f>
        <v>0.91456310679611652</v>
      </c>
      <c r="M12" s="130"/>
      <c r="N12" s="128">
        <f>IF(ISERROR(N10/N11), "", N10/N11)</f>
        <v>0.90909090909090906</v>
      </c>
      <c r="O12" s="129">
        <f>IF(ISERROR(O10/O11), "", O10/O11)</f>
        <v>0.90940766550522656</v>
      </c>
      <c r="P12" s="126"/>
      <c r="Q12" s="128">
        <f>IF(ISERROR(Q10/Q11), "", Q10/Q11)</f>
        <v>0.85185185185185186</v>
      </c>
      <c r="R12" s="129">
        <f>IF(ISERROR(R10/R11), "", R10/R11)</f>
        <v>0.89975291210730668</v>
      </c>
      <c r="S12" s="126"/>
      <c r="T12" s="137">
        <f>IF(ISERROR(T10/T11), "", T10/T11)</f>
        <v>0.26852921505441724</v>
      </c>
      <c r="U12" s="138">
        <f>IF(ISERROR(U10/U11), "", U10/U11)</f>
        <v>0.6907823696868558</v>
      </c>
      <c r="V12" s="126"/>
      <c r="W12" s="133">
        <f>IF(ISERROR(W10/W11), "", W10/W11)</f>
        <v>0.15878561730572088</v>
      </c>
      <c r="X12" s="134">
        <f>IF(ISERROR(X10/X11), "", X10/X11)</f>
        <v>0.38265116086578649</v>
      </c>
      <c r="Y12" s="54"/>
    </row>
    <row r="13" spans="1:25" x14ac:dyDescent="0.2">
      <c r="A13" s="35"/>
      <c r="B13" s="36"/>
      <c r="C13" s="36"/>
      <c r="D13" s="179"/>
      <c r="E13" s="180"/>
      <c r="F13" s="176"/>
      <c r="G13" s="177"/>
      <c r="H13" s="181"/>
      <c r="I13" s="182"/>
      <c r="J13" s="183"/>
      <c r="K13" s="181"/>
      <c r="L13" s="182"/>
      <c r="M13" s="183"/>
      <c r="N13" s="181"/>
      <c r="O13" s="182"/>
      <c r="P13" s="176"/>
      <c r="Q13" s="181"/>
      <c r="R13" s="182"/>
      <c r="S13" s="37"/>
      <c r="T13" s="136"/>
      <c r="U13" s="147"/>
      <c r="V13" s="37"/>
      <c r="W13" s="52"/>
      <c r="X13" s="108"/>
      <c r="Y13" s="37"/>
    </row>
    <row r="14" spans="1:25" ht="13.5" thickBot="1" x14ac:dyDescent="0.25">
      <c r="A14" s="35"/>
      <c r="B14" s="36"/>
      <c r="C14" s="36"/>
      <c r="D14" s="179"/>
      <c r="E14" s="180"/>
      <c r="F14" s="176"/>
      <c r="G14" s="177"/>
      <c r="H14" s="181"/>
      <c r="I14" s="182"/>
      <c r="J14" s="183"/>
      <c r="K14" s="181"/>
      <c r="L14" s="182"/>
      <c r="M14" s="183"/>
      <c r="N14" s="181"/>
      <c r="O14" s="182"/>
      <c r="P14" s="176"/>
      <c r="Q14" s="181"/>
      <c r="R14" s="182"/>
      <c r="S14" s="37"/>
      <c r="T14" s="136"/>
      <c r="U14" s="147"/>
      <c r="V14" s="37"/>
      <c r="W14" s="52"/>
      <c r="X14" s="108"/>
      <c r="Y14" s="37"/>
    </row>
    <row r="15" spans="1:25" x14ac:dyDescent="0.2">
      <c r="A15" s="192" t="s">
        <v>7</v>
      </c>
      <c r="B15" s="40" t="s">
        <v>50</v>
      </c>
      <c r="C15" s="40"/>
      <c r="D15" s="194">
        <v>142345</v>
      </c>
      <c r="E15" s="197">
        <v>589.5</v>
      </c>
      <c r="F15" s="55"/>
      <c r="G15" s="56"/>
      <c r="H15" s="184">
        <v>34839</v>
      </c>
      <c r="I15" s="191">
        <v>944.67399999999998</v>
      </c>
      <c r="J15" s="55"/>
      <c r="K15" s="188">
        <v>302</v>
      </c>
      <c r="L15" s="195">
        <v>184.95099999999999</v>
      </c>
      <c r="M15" s="55"/>
      <c r="N15" s="184">
        <v>173</v>
      </c>
      <c r="O15" s="205">
        <v>151.53100000000001</v>
      </c>
      <c r="P15" s="55"/>
      <c r="Q15" s="189">
        <v>310</v>
      </c>
      <c r="R15" s="190">
        <v>766.64400000000001</v>
      </c>
      <c r="S15" s="55"/>
      <c r="T15" s="135">
        <f>IF(H15="","",SUM(H15,K15,N15,Q15))</f>
        <v>35624</v>
      </c>
      <c r="U15" s="139">
        <f>IF(T15="","",SUM(I15,L15,O15,R15))</f>
        <v>2047.8</v>
      </c>
      <c r="V15" s="55"/>
      <c r="W15" s="47">
        <f>IF(T15="","",SUM(T15,D15))</f>
        <v>177969</v>
      </c>
      <c r="X15" s="109">
        <f>IF(U15="","",SUM(U15,E15))</f>
        <v>2637.3</v>
      </c>
      <c r="Y15" s="37"/>
    </row>
    <row r="16" spans="1:25" x14ac:dyDescent="0.2">
      <c r="A16" s="48"/>
      <c r="B16" s="36" t="s">
        <v>51</v>
      </c>
      <c r="C16" s="36"/>
      <c r="D16" s="60">
        <v>973603</v>
      </c>
      <c r="E16" s="198">
        <v>3920.2</v>
      </c>
      <c r="F16" s="59"/>
      <c r="G16" s="60"/>
      <c r="H16" s="185">
        <v>125544</v>
      </c>
      <c r="I16" s="186">
        <v>1870.0250000000001</v>
      </c>
      <c r="J16" s="59"/>
      <c r="K16" s="193">
        <v>358</v>
      </c>
      <c r="L16" s="196">
        <v>218.904</v>
      </c>
      <c r="M16" s="59"/>
      <c r="N16" s="193">
        <v>231</v>
      </c>
      <c r="O16" s="196">
        <v>203.852</v>
      </c>
      <c r="P16" s="59"/>
      <c r="Q16" s="185">
        <v>357</v>
      </c>
      <c r="R16" s="187">
        <v>882.21900000000005</v>
      </c>
      <c r="S16" s="59"/>
      <c r="T16" s="136">
        <f>IF(H16="","",SUM(H16,K16,N16,Q16))</f>
        <v>126490</v>
      </c>
      <c r="U16" s="140">
        <f>IF(T16="","",SUM(I16,L16,O16,R16))</f>
        <v>3175</v>
      </c>
      <c r="V16" s="59"/>
      <c r="W16" s="52">
        <f>IF(T16="","",SUM(T16,D16))</f>
        <v>1100093</v>
      </c>
      <c r="X16" s="110">
        <f>IF(U16="","",SUM(U16,E16))</f>
        <v>7095.2</v>
      </c>
      <c r="Y16" s="37"/>
    </row>
    <row r="17" spans="1:58" s="67" customFormat="1" ht="13.5" thickBot="1" x14ac:dyDescent="0.25">
      <c r="A17" s="158"/>
      <c r="B17" s="157" t="s">
        <v>52</v>
      </c>
      <c r="C17" s="157"/>
      <c r="D17" s="124">
        <f>IF(ISERROR(D15/D16), "", D15/D16)</f>
        <v>0.14620435639577939</v>
      </c>
      <c r="E17" s="125">
        <f>IF(ISERROR(E15/E16), "", E15/E16)</f>
        <v>0.15037498086832304</v>
      </c>
      <c r="F17" s="126"/>
      <c r="G17" s="127"/>
      <c r="H17" s="128">
        <f>IF(ISERROR(H15/H16), "", H15/H16)</f>
        <v>0.27750430128082587</v>
      </c>
      <c r="I17" s="129">
        <f>IF(ISERROR(I15/I16), "", I15/I16)</f>
        <v>0.50516650846913813</v>
      </c>
      <c r="J17" s="130"/>
      <c r="K17" s="128">
        <f>IF(ISERROR(K15/K16), "", K15/K16)</f>
        <v>0.84357541899441346</v>
      </c>
      <c r="L17" s="129">
        <f>IF(ISERROR(L15/L16), "", L15/L16)</f>
        <v>0.84489547929686071</v>
      </c>
      <c r="M17" s="130"/>
      <c r="N17" s="128">
        <f>IF(ISERROR(N15/N16), "", N15/N16)</f>
        <v>0.74891774891774887</v>
      </c>
      <c r="O17" s="129">
        <f>IF(ISERROR(O15/O16), "", O15/O16)</f>
        <v>0.74333830425995329</v>
      </c>
      <c r="P17" s="126"/>
      <c r="Q17" s="128">
        <f>IF(ISERROR(Q15/Q16), "", Q15/Q16)</f>
        <v>0.86834733893557425</v>
      </c>
      <c r="R17" s="129">
        <f>IF(ISERROR(R15/R16), "", R15/R16)</f>
        <v>0.86899511345822289</v>
      </c>
      <c r="S17" s="126"/>
      <c r="T17" s="137">
        <f>IF(ISERROR(T15/T16), "", T15/T16)</f>
        <v>0.28163491185073919</v>
      </c>
      <c r="U17" s="138">
        <f>IF(ISERROR(U15/U16), "", U15/U16)</f>
        <v>0.64497637795275586</v>
      </c>
      <c r="V17" s="126"/>
      <c r="W17" s="131">
        <f>IF(ISERROR(W15/W16), "", W15/W16)</f>
        <v>0.16177632254727556</v>
      </c>
      <c r="X17" s="132">
        <f>IF(ISERROR(X15/X16), "", X15/X16)</f>
        <v>0.37170199571541329</v>
      </c>
      <c r="Y17" s="54"/>
      <c r="Z17" s="66"/>
      <c r="AA17" s="66"/>
      <c r="AB17" s="66"/>
      <c r="AC17" s="66"/>
    </row>
    <row r="18" spans="1:58" s="9" customFormat="1" x14ac:dyDescent="0.2">
      <c r="A18" s="63"/>
      <c r="B18" s="36"/>
      <c r="C18" s="36"/>
      <c r="D18" s="179"/>
      <c r="E18" s="180"/>
      <c r="F18" s="176"/>
      <c r="G18" s="177"/>
      <c r="H18" s="181"/>
      <c r="I18" s="182"/>
      <c r="J18" s="183"/>
      <c r="K18" s="181"/>
      <c r="L18" s="182"/>
      <c r="M18" s="183"/>
      <c r="N18" s="181"/>
      <c r="O18" s="182"/>
      <c r="P18" s="176"/>
      <c r="Q18" s="181"/>
      <c r="R18" s="182"/>
      <c r="S18" s="37"/>
      <c r="T18" s="136"/>
      <c r="U18" s="147"/>
      <c r="V18" s="37"/>
      <c r="W18" s="52"/>
      <c r="X18" s="108"/>
      <c r="Y18" s="37"/>
      <c r="Z18" s="2"/>
      <c r="AA18" s="2"/>
      <c r="AB18" s="2"/>
      <c r="AC18" s="2"/>
    </row>
    <row r="19" spans="1:58" s="9" customFormat="1" ht="13.5" thickBot="1" x14ac:dyDescent="0.25">
      <c r="A19" s="63"/>
      <c r="B19" s="36"/>
      <c r="C19" s="36"/>
      <c r="D19" s="179"/>
      <c r="E19" s="180"/>
      <c r="F19" s="176"/>
      <c r="G19" s="177"/>
      <c r="H19" s="181"/>
      <c r="I19" s="182"/>
      <c r="J19" s="183"/>
      <c r="K19" s="181"/>
      <c r="L19" s="182"/>
      <c r="M19" s="183"/>
      <c r="N19" s="181"/>
      <c r="O19" s="182"/>
      <c r="P19" s="176"/>
      <c r="Q19" s="181"/>
      <c r="R19" s="182"/>
      <c r="S19" s="37"/>
      <c r="T19" s="136"/>
      <c r="U19" s="147"/>
      <c r="V19" s="37"/>
      <c r="W19" s="52"/>
      <c r="X19" s="108"/>
      <c r="Y19" s="37"/>
      <c r="Z19" s="2"/>
      <c r="AA19" s="2"/>
      <c r="AB19" s="2"/>
      <c r="AC19" s="2"/>
    </row>
    <row r="20" spans="1:58" s="1" customFormat="1" x14ac:dyDescent="0.2">
      <c r="A20" s="192" t="s">
        <v>8</v>
      </c>
      <c r="B20" s="40" t="s">
        <v>50</v>
      </c>
      <c r="C20" s="40"/>
      <c r="D20" s="194">
        <v>190583</v>
      </c>
      <c r="E20" s="197">
        <v>660.3</v>
      </c>
      <c r="F20" s="55"/>
      <c r="G20" s="56"/>
      <c r="H20" s="184">
        <v>60466</v>
      </c>
      <c r="I20" s="191">
        <v>2047.7220649999999</v>
      </c>
      <c r="J20" s="55"/>
      <c r="K20" s="188">
        <v>794</v>
      </c>
      <c r="L20" s="195">
        <v>479.488854</v>
      </c>
      <c r="M20" s="55"/>
      <c r="N20" s="184">
        <v>268</v>
      </c>
      <c r="O20" s="205">
        <v>230.24093200000004</v>
      </c>
      <c r="P20" s="55"/>
      <c r="Q20" s="189">
        <v>624</v>
      </c>
      <c r="R20" s="190">
        <v>1636.291573</v>
      </c>
      <c r="S20" s="55"/>
      <c r="T20" s="135">
        <f>IF(H20="","",SUM(H20,K20,N20,Q20))</f>
        <v>62152</v>
      </c>
      <c r="U20" s="139">
        <f>IF(T20="","",SUM(I20,L20,O20,R20))</f>
        <v>4393.7434240000002</v>
      </c>
      <c r="V20" s="55"/>
      <c r="W20" s="47">
        <f>IF(T20="","",SUM(T20,D20))</f>
        <v>252735</v>
      </c>
      <c r="X20" s="109">
        <f>IF(U20="","",SUM(U20,E20))</f>
        <v>5054.0434240000004</v>
      </c>
      <c r="Y20" s="37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58" s="8" customFormat="1" x14ac:dyDescent="0.2">
      <c r="A21" s="64"/>
      <c r="B21" s="36" t="s">
        <v>51</v>
      </c>
      <c r="C21" s="36"/>
      <c r="D21" s="60">
        <v>1835604</v>
      </c>
      <c r="E21" s="198">
        <v>5157.7</v>
      </c>
      <c r="F21" s="59"/>
      <c r="G21" s="60"/>
      <c r="H21" s="185">
        <v>302009</v>
      </c>
      <c r="I21" s="186">
        <v>4424.8792479999993</v>
      </c>
      <c r="J21" s="59"/>
      <c r="K21" s="193">
        <v>981</v>
      </c>
      <c r="L21" s="196">
        <v>593.09282000000007</v>
      </c>
      <c r="M21" s="59"/>
      <c r="N21" s="193">
        <v>331</v>
      </c>
      <c r="O21" s="196">
        <v>284.61458800000003</v>
      </c>
      <c r="P21" s="59"/>
      <c r="Q21" s="185">
        <v>720</v>
      </c>
      <c r="R21" s="187">
        <v>1812.5820869999998</v>
      </c>
      <c r="S21" s="59"/>
      <c r="T21" s="136">
        <f>IF(H21="","",SUM(H21,K21,N21,Q21))</f>
        <v>304041</v>
      </c>
      <c r="U21" s="140">
        <f>IF(T21="","",SUM(I21,L21,O21,R21))</f>
        <v>7115.1687429999993</v>
      </c>
      <c r="V21" s="59"/>
      <c r="W21" s="52">
        <f>IF(T21="","",SUM(T21,D21))</f>
        <v>2139645</v>
      </c>
      <c r="X21" s="110">
        <f>IF(U21="","",SUM(U21,E21))</f>
        <v>12272.868742999999</v>
      </c>
      <c r="Y21" s="37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58" s="66" customFormat="1" ht="13.5" thickBot="1" x14ac:dyDescent="0.25">
      <c r="A22" s="156"/>
      <c r="B22" s="157" t="s">
        <v>52</v>
      </c>
      <c r="C22" s="157"/>
      <c r="D22" s="124">
        <f>IF(ISERROR(D20/D21), "", D20/D21)</f>
        <v>0.10382577069999847</v>
      </c>
      <c r="E22" s="125">
        <f>IF(ISERROR(E20/E21), "", E20/E21)</f>
        <v>0.12802218042926111</v>
      </c>
      <c r="F22" s="126"/>
      <c r="G22" s="127"/>
      <c r="H22" s="128">
        <f>IF(ISERROR(H20/H21), "", H20/H21)</f>
        <v>0.20021257644639728</v>
      </c>
      <c r="I22" s="129">
        <f>IF(ISERROR(I20/I21), "", I20/I21)</f>
        <v>0.46277467705487096</v>
      </c>
      <c r="J22" s="130"/>
      <c r="K22" s="128">
        <f>IF(ISERROR(K20/K21), "", K20/K21)</f>
        <v>0.80937818552497454</v>
      </c>
      <c r="L22" s="129">
        <f>IF(ISERROR(L20/L21), "", L20/L21)</f>
        <v>0.80845499697669576</v>
      </c>
      <c r="M22" s="130"/>
      <c r="N22" s="128">
        <f>IF(ISERROR(N20/N21), "", N20/N21)</f>
        <v>0.80966767371601212</v>
      </c>
      <c r="O22" s="129">
        <f>IF(ISERROR(O20/O21), "", O20/O21)</f>
        <v>0.8089568901506905</v>
      </c>
      <c r="P22" s="126"/>
      <c r="Q22" s="128">
        <f>IF(ISERROR(Q20/Q21), "", Q20/Q21)</f>
        <v>0.8666666666666667</v>
      </c>
      <c r="R22" s="129">
        <f>IF(ISERROR(R20/R21), "", R20/R21)</f>
        <v>0.90274067295248528</v>
      </c>
      <c r="S22" s="126"/>
      <c r="T22" s="137">
        <f>IF(ISERROR(T20/T21), "", T20/T21)</f>
        <v>0.20441979864557741</v>
      </c>
      <c r="U22" s="138">
        <f>IF(ISERROR(U20/U21), "", U20/U21)</f>
        <v>0.61751781056810851</v>
      </c>
      <c r="V22" s="126"/>
      <c r="W22" s="133">
        <f>IF(ISERROR(W20/W21), "", W20/W21)</f>
        <v>0.11812006197289737</v>
      </c>
      <c r="X22" s="134">
        <f>IF(ISERROR(X20/X21), "", X20/X21)</f>
        <v>0.41180619868379542</v>
      </c>
      <c r="Y22" s="54"/>
      <c r="AD22" s="67"/>
      <c r="AE22" s="67"/>
      <c r="AF22" s="67"/>
      <c r="AG22" s="67"/>
      <c r="AH22" s="67"/>
      <c r="AI22" s="67"/>
      <c r="AJ22" s="67"/>
    </row>
    <row r="23" spans="1:58" x14ac:dyDescent="0.2">
      <c r="A23" s="35"/>
      <c r="B23" s="36"/>
      <c r="C23" s="36"/>
      <c r="D23" s="179"/>
      <c r="E23" s="180"/>
      <c r="F23" s="176"/>
      <c r="G23" s="177"/>
      <c r="H23" s="181"/>
      <c r="I23" s="182"/>
      <c r="J23" s="183"/>
      <c r="K23" s="181"/>
      <c r="L23" s="182"/>
      <c r="M23" s="183"/>
      <c r="N23" s="181"/>
      <c r="O23" s="182"/>
      <c r="P23" s="176"/>
      <c r="Q23" s="181"/>
      <c r="R23" s="182"/>
      <c r="S23" s="37"/>
      <c r="T23" s="136"/>
      <c r="U23" s="147"/>
      <c r="V23" s="37"/>
      <c r="W23" s="52"/>
      <c r="X23" s="108"/>
      <c r="Y23" s="37"/>
      <c r="AD23" s="9"/>
      <c r="AE23" s="9"/>
      <c r="AF23" s="9"/>
      <c r="AG23" s="9"/>
      <c r="AH23" s="9"/>
      <c r="AI23" s="9"/>
      <c r="AJ23" s="9"/>
    </row>
    <row r="24" spans="1:58" ht="13.5" thickBot="1" x14ac:dyDescent="0.25">
      <c r="A24" s="35"/>
      <c r="B24" s="36"/>
      <c r="C24" s="36"/>
      <c r="D24" s="179"/>
      <c r="E24" s="180"/>
      <c r="F24" s="176"/>
      <c r="G24" s="177"/>
      <c r="H24" s="181"/>
      <c r="I24" s="182"/>
      <c r="J24" s="183"/>
      <c r="K24" s="181"/>
      <c r="L24" s="182"/>
      <c r="M24" s="183"/>
      <c r="N24" s="181"/>
      <c r="O24" s="182"/>
      <c r="P24" s="176"/>
      <c r="Q24" s="181"/>
      <c r="R24" s="182"/>
      <c r="S24" s="37"/>
      <c r="T24" s="136"/>
      <c r="U24" s="147"/>
      <c r="V24" s="37"/>
      <c r="W24" s="52"/>
      <c r="X24" s="108"/>
      <c r="Y24" s="37"/>
      <c r="AD24" s="9"/>
      <c r="AE24" s="9"/>
      <c r="AF24" s="9"/>
      <c r="AG24" s="9"/>
      <c r="AH24" s="9"/>
      <c r="AI24" s="9"/>
      <c r="AJ24" s="9"/>
    </row>
    <row r="25" spans="1:58" x14ac:dyDescent="0.2">
      <c r="A25" s="192" t="s">
        <v>20</v>
      </c>
      <c r="B25" s="40" t="s">
        <v>50</v>
      </c>
      <c r="C25" s="40"/>
      <c r="D25" s="194">
        <v>4558</v>
      </c>
      <c r="E25" s="197">
        <v>25.690012800000002</v>
      </c>
      <c r="F25" s="55"/>
      <c r="G25" s="56"/>
      <c r="H25" s="184">
        <v>1606</v>
      </c>
      <c r="I25" s="191">
        <v>53.225386629999953</v>
      </c>
      <c r="J25" s="55"/>
      <c r="K25" s="188">
        <v>17</v>
      </c>
      <c r="L25" s="195">
        <v>10.523029710000003</v>
      </c>
      <c r="M25" s="55"/>
      <c r="N25" s="184">
        <v>8</v>
      </c>
      <c r="O25" s="205">
        <v>7.0551651499999997</v>
      </c>
      <c r="P25" s="55"/>
      <c r="Q25" s="189">
        <v>12</v>
      </c>
      <c r="R25" s="190">
        <v>30.192374190000002</v>
      </c>
      <c r="S25" s="55"/>
      <c r="T25" s="135">
        <f>IF(H25="","",SUM(H25,K25,N25,Q25))</f>
        <v>1643</v>
      </c>
      <c r="U25" s="139">
        <f>IF(T25="","",SUM(I25,L25,O25,R25))</f>
        <v>100.99595567999995</v>
      </c>
      <c r="V25" s="55"/>
      <c r="W25" s="47">
        <f>IF(T25="","",SUM(T25,D25))</f>
        <v>6201</v>
      </c>
      <c r="X25" s="109">
        <f>IF(U25="","",SUM(U25,E25))</f>
        <v>126.68596847999996</v>
      </c>
      <c r="Y25" s="37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8" x14ac:dyDescent="0.2">
      <c r="A26" s="48"/>
      <c r="B26" s="36" t="s">
        <v>51</v>
      </c>
      <c r="C26" s="36"/>
      <c r="D26" s="60">
        <v>63122</v>
      </c>
      <c r="E26" s="198">
        <v>287.19828723999996</v>
      </c>
      <c r="F26" s="59"/>
      <c r="G26" s="60"/>
      <c r="H26" s="185">
        <v>8920</v>
      </c>
      <c r="I26" s="186">
        <v>121.77311516</v>
      </c>
      <c r="J26" s="59"/>
      <c r="K26" s="193">
        <v>20</v>
      </c>
      <c r="L26" s="196">
        <v>12.52936819</v>
      </c>
      <c r="M26" s="59"/>
      <c r="N26" s="193">
        <v>10</v>
      </c>
      <c r="O26" s="196">
        <v>8.7060429900000003</v>
      </c>
      <c r="P26" s="59"/>
      <c r="Q26" s="185">
        <v>12</v>
      </c>
      <c r="R26" s="187">
        <v>30.192374189999999</v>
      </c>
      <c r="S26" s="59"/>
      <c r="T26" s="136">
        <f>IF(H26="","",SUM(H26,K26,N26,Q26))</f>
        <v>8962</v>
      </c>
      <c r="U26" s="140">
        <f>IF(T26="","",SUM(I26,L26,O26,R26))</f>
        <v>173.20090053000001</v>
      </c>
      <c r="V26" s="59"/>
      <c r="W26" s="52">
        <f>IF(T26="","",SUM(T26,D26))</f>
        <v>72084</v>
      </c>
      <c r="X26" s="110">
        <f>IF(U26="","",SUM(U26,E26))</f>
        <v>460.39918776999997</v>
      </c>
      <c r="Y26" s="37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</row>
    <row r="27" spans="1:58" s="67" customFormat="1" ht="13.5" thickBot="1" x14ac:dyDescent="0.25">
      <c r="A27" s="158"/>
      <c r="B27" s="157" t="s">
        <v>52</v>
      </c>
      <c r="C27" s="157"/>
      <c r="D27" s="124">
        <f>IF(ISERROR(D25/D26), "", D25/D26)</f>
        <v>7.2209372326605625E-2</v>
      </c>
      <c r="E27" s="125">
        <f>IF(ISERROR(E25/E26), "", E25/E26)</f>
        <v>8.9450438743500935E-2</v>
      </c>
      <c r="F27" s="126"/>
      <c r="G27" s="127"/>
      <c r="H27" s="128">
        <f>IF(ISERROR(H25/H26), "", H25/H26)</f>
        <v>0.18004484304932736</v>
      </c>
      <c r="I27" s="129">
        <f>IF(ISERROR(I25/I26), "", I25/I26)</f>
        <v>0.43708651585422703</v>
      </c>
      <c r="J27" s="130"/>
      <c r="K27" s="128">
        <f>IF(ISERROR(K25/K26), "", K25/K26)</f>
        <v>0.85</v>
      </c>
      <c r="L27" s="129">
        <f>IF(ISERROR(L25/L26), "", L25/L26)</f>
        <v>0.83986914187729711</v>
      </c>
      <c r="M27" s="130"/>
      <c r="N27" s="128">
        <f>IF(ISERROR(N25/N26), "", N25/N26)</f>
        <v>0.8</v>
      </c>
      <c r="O27" s="129">
        <f>IF(ISERROR(O25/O26), "", O25/O26)</f>
        <v>0.81037563886414943</v>
      </c>
      <c r="P27" s="126"/>
      <c r="Q27" s="128">
        <f>IF(ISERROR(Q25/Q26), "", Q25/Q26)</f>
        <v>1</v>
      </c>
      <c r="R27" s="129">
        <f>IF(ISERROR(R25/R26), "", R25/R26)</f>
        <v>1.0000000000000002</v>
      </c>
      <c r="S27" s="126"/>
      <c r="T27" s="137">
        <f>IF(ISERROR(T25/T26), "", T25/T26)</f>
        <v>0.18332961392546307</v>
      </c>
      <c r="U27" s="138">
        <f>IF(ISERROR(U25/U26), "", U25/U26)</f>
        <v>0.58311449519574821</v>
      </c>
      <c r="V27" s="126"/>
      <c r="W27" s="133">
        <f>IF(ISERROR(W25/W26), "", W25/W26)</f>
        <v>8.6024637922423833E-2</v>
      </c>
      <c r="X27" s="134">
        <f>IF(ISERROR(X25/X26), "", X25/X26)</f>
        <v>0.27516549082898911</v>
      </c>
      <c r="Y27" s="54"/>
      <c r="Z27" s="66"/>
      <c r="AA27" s="66"/>
      <c r="AB27" s="66"/>
      <c r="AC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</row>
    <row r="28" spans="1:58" ht="13.5" thickBot="1" x14ac:dyDescent="0.25">
      <c r="A28" s="35"/>
      <c r="B28" s="36"/>
      <c r="C28" s="36"/>
      <c r="D28" s="68"/>
      <c r="E28" s="69"/>
      <c r="F28" s="59"/>
      <c r="G28" s="70"/>
      <c r="H28" s="71"/>
      <c r="I28" s="72"/>
      <c r="J28" s="73"/>
      <c r="K28" s="71"/>
      <c r="L28" s="72"/>
      <c r="M28" s="73"/>
      <c r="N28" s="71"/>
      <c r="O28" s="72"/>
      <c r="P28" s="74"/>
      <c r="Q28" s="71"/>
      <c r="R28" s="72"/>
      <c r="S28" s="74"/>
      <c r="T28" s="71"/>
      <c r="U28" s="69"/>
      <c r="V28" s="59"/>
      <c r="W28" s="53"/>
      <c r="X28" s="111"/>
      <c r="Y28" s="59"/>
      <c r="AD28" s="1"/>
      <c r="AE28" s="1"/>
      <c r="AF28" s="1"/>
      <c r="AG28" s="1"/>
      <c r="AH28" s="1"/>
      <c r="AI28" s="1"/>
      <c r="AJ28" s="1"/>
      <c r="BF28" s="9"/>
    </row>
    <row r="29" spans="1:58" s="1" customFormat="1" ht="13.5" x14ac:dyDescent="0.25">
      <c r="B29" s="18"/>
      <c r="C29" s="18"/>
      <c r="D29" s="19"/>
      <c r="E29" s="19"/>
      <c r="F29" s="19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19"/>
      <c r="W29" s="76"/>
      <c r="X29" s="76"/>
      <c r="Y29" s="19"/>
      <c r="Z29" s="9"/>
      <c r="AA29" s="9"/>
      <c r="AB29" s="9"/>
      <c r="AC29" s="9"/>
      <c r="AD29" s="8"/>
      <c r="AE29" s="8"/>
      <c r="AF29" s="8"/>
      <c r="AG29" s="8"/>
      <c r="AH29" s="8"/>
      <c r="AI29" s="8"/>
      <c r="AJ29" s="8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</row>
    <row r="30" spans="1:58" s="8" customFormat="1" ht="13.5" x14ac:dyDescent="0.25">
      <c r="B30" s="18"/>
      <c r="C30" s="18"/>
      <c r="D30" s="19"/>
      <c r="E30" s="19"/>
      <c r="F30" s="19"/>
      <c r="G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19"/>
      <c r="W30" s="76"/>
      <c r="X30" s="76"/>
      <c r="Y30" s="19"/>
      <c r="Z30" s="9"/>
      <c r="AA30" s="9"/>
      <c r="AB30" s="9"/>
      <c r="AC30" s="9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1"/>
    </row>
    <row r="31" spans="1:58" x14ac:dyDescent="0.2">
      <c r="B31" s="15"/>
      <c r="C31" s="15"/>
      <c r="D31" s="15"/>
      <c r="E31" s="15"/>
      <c r="F31" s="15"/>
      <c r="G31" s="15"/>
      <c r="H31" s="199" t="s">
        <v>115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77"/>
      <c r="X31" s="77"/>
      <c r="Y31" s="15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8"/>
    </row>
    <row r="32" spans="1:58" ht="13.5" x14ac:dyDescent="0.2">
      <c r="B32" s="14"/>
      <c r="C32" s="14"/>
      <c r="D32" s="14"/>
      <c r="E32" s="14"/>
      <c r="F32" s="14"/>
      <c r="G32" s="14"/>
      <c r="H32" s="178" t="s">
        <v>60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78"/>
      <c r="X32" s="78"/>
      <c r="Y32" s="14"/>
      <c r="Z32" s="8"/>
      <c r="AA32" s="8"/>
      <c r="AB32" s="8"/>
      <c r="AC32" s="8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2:58" x14ac:dyDescent="0.2">
      <c r="B33" s="15"/>
      <c r="C33" s="15"/>
      <c r="D33" s="23"/>
      <c r="E33" s="23"/>
      <c r="F33" s="23"/>
      <c r="G33" s="23"/>
      <c r="H33" s="18" t="s">
        <v>116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79"/>
      <c r="X33" s="79"/>
      <c r="Y33" s="23"/>
      <c r="AD33" s="9"/>
      <c r="AE33" s="9"/>
      <c r="AF33" s="9"/>
      <c r="AG33" s="9"/>
      <c r="AH33" s="9"/>
      <c r="AI33" s="9"/>
      <c r="AJ33" s="9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2:58" s="9" customFormat="1" x14ac:dyDescent="0.2">
      <c r="B34" s="15"/>
      <c r="C34" s="15"/>
      <c r="D34" s="23"/>
      <c r="E34" s="23"/>
      <c r="F34" s="23"/>
      <c r="G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79"/>
      <c r="X34" s="79"/>
      <c r="Y34" s="23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</row>
    <row r="35" spans="2:58" x14ac:dyDescent="0.25">
      <c r="B35" s="15"/>
      <c r="C35" s="15"/>
      <c r="D35" s="16"/>
      <c r="E35" s="16"/>
      <c r="F35" s="16"/>
      <c r="G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80"/>
      <c r="X35" s="80"/>
      <c r="Y35" s="16"/>
      <c r="AD35" s="1"/>
      <c r="AE35" s="1"/>
      <c r="AF35" s="1"/>
      <c r="AG35" s="1"/>
      <c r="AH35" s="1"/>
      <c r="AI35" s="1"/>
      <c r="AJ35" s="1"/>
      <c r="BF35" s="9"/>
    </row>
    <row r="36" spans="2:58" x14ac:dyDescent="0.25">
      <c r="B36" s="15"/>
      <c r="C36" s="15"/>
      <c r="D36" s="16"/>
      <c r="E36" s="16"/>
      <c r="F36" s="16"/>
      <c r="G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80"/>
      <c r="X36" s="80"/>
      <c r="Y36" s="16"/>
      <c r="AD36" s="8"/>
      <c r="AE36" s="8"/>
      <c r="AF36" s="8"/>
      <c r="AG36" s="8"/>
      <c r="AH36" s="8"/>
      <c r="AI36" s="8"/>
      <c r="AJ36" s="8"/>
    </row>
    <row r="37" spans="2:58" ht="13.5" x14ac:dyDescent="0.25"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76"/>
      <c r="X37" s="76"/>
      <c r="Y37" s="19"/>
      <c r="Z37" s="9"/>
      <c r="AA37" s="9"/>
      <c r="AB37" s="9"/>
      <c r="AC37" s="9"/>
    </row>
    <row r="38" spans="2:58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77"/>
      <c r="X38" s="77"/>
      <c r="Y38" s="15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</row>
    <row r="39" spans="2:58" ht="13.5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78"/>
      <c r="X39" s="78"/>
      <c r="Y39" s="14"/>
      <c r="Z39" s="8"/>
      <c r="AA39" s="8"/>
      <c r="AB39" s="8"/>
      <c r="AC39" s="8"/>
    </row>
    <row r="40" spans="2:58" x14ac:dyDescent="0.25">
      <c r="B40" s="15"/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80"/>
      <c r="X40" s="80"/>
      <c r="Y40" s="16"/>
      <c r="Z40" s="4"/>
      <c r="AA40" s="4"/>
      <c r="AD40" s="9"/>
      <c r="AE40" s="9"/>
      <c r="AF40" s="9"/>
      <c r="AG40" s="9"/>
      <c r="AH40" s="9"/>
      <c r="AI40" s="9"/>
      <c r="AJ40" s="9"/>
    </row>
    <row r="41" spans="2:58" x14ac:dyDescent="0.25">
      <c r="B41" s="15"/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80"/>
      <c r="X41" s="80"/>
      <c r="Y41" s="16"/>
      <c r="Z41" s="4"/>
      <c r="AA41" s="4"/>
    </row>
    <row r="42" spans="2:58" x14ac:dyDescent="0.25">
      <c r="B42" s="15"/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80"/>
      <c r="X42" s="80"/>
      <c r="Y42" s="16"/>
      <c r="Z42" s="12"/>
    </row>
    <row r="43" spans="2:58" x14ac:dyDescent="0.25">
      <c r="B43" s="15"/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80"/>
      <c r="X43" s="80"/>
      <c r="Y43" s="16"/>
      <c r="Z43" s="4"/>
    </row>
    <row r="44" spans="2:58" ht="13.5" x14ac:dyDescent="0.25">
      <c r="B44" s="18"/>
      <c r="C44" s="18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76"/>
      <c r="X44" s="76"/>
      <c r="Y44" s="19"/>
      <c r="Z44" s="11"/>
      <c r="AA44" s="9"/>
      <c r="AB44" s="9"/>
      <c r="AC44" s="9"/>
    </row>
    <row r="45" spans="2:58" x14ac:dyDescent="0.25"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81"/>
      <c r="X45" s="81"/>
      <c r="Y45" s="4"/>
    </row>
    <row r="46" spans="2:58" x14ac:dyDescent="0.25">
      <c r="D46" s="13"/>
      <c r="E46" s="13"/>
      <c r="F46" s="13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82"/>
      <c r="X46" s="82"/>
      <c r="Y46" s="12"/>
    </row>
    <row r="47" spans="2:58" x14ac:dyDescent="0.25">
      <c r="B47" s="21"/>
      <c r="C47" s="21"/>
    </row>
  </sheetData>
  <mergeCells count="9">
    <mergeCell ref="A4:Y4"/>
    <mergeCell ref="D5:E5"/>
    <mergeCell ref="G5:U5"/>
    <mergeCell ref="W5:X5"/>
    <mergeCell ref="H6:I6"/>
    <mergeCell ref="K6:L6"/>
    <mergeCell ref="N6:O6"/>
    <mergeCell ref="Q6:R6"/>
    <mergeCell ref="T6:U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47"/>
  <sheetViews>
    <sheetView workbookViewId="0">
      <selection activeCell="R8" sqref="R8"/>
    </sheetView>
  </sheetViews>
  <sheetFormatPr defaultRowHeight="12.75" x14ac:dyDescent="0.25"/>
  <cols>
    <col min="1" max="1" width="6.75" style="2" customWidth="1"/>
    <col min="2" max="2" width="11.875" style="2" customWidth="1"/>
    <col min="3" max="3" width="0.75" style="2" customWidth="1"/>
    <col min="4" max="5" width="8.875" style="2" customWidth="1"/>
    <col min="6" max="6" width="2.625" style="2" customWidth="1"/>
    <col min="7" max="7" width="0.5" style="2" customWidth="1"/>
    <col min="8" max="9" width="8.875" style="2" customWidth="1"/>
    <col min="10" max="10" width="0.625" style="2" customWidth="1"/>
    <col min="11" max="12" width="8.875" style="2" customWidth="1"/>
    <col min="13" max="13" width="0.625" style="2" customWidth="1"/>
    <col min="14" max="15" width="8.875" style="2" customWidth="1"/>
    <col min="16" max="16" width="0.5" style="2" customWidth="1"/>
    <col min="17" max="18" width="8.875" style="2" customWidth="1"/>
    <col min="19" max="19" width="0.625" style="2" customWidth="1"/>
    <col min="20" max="21" width="8.875" style="2" customWidth="1"/>
    <col min="22" max="22" width="2.5" style="2" customWidth="1"/>
    <col min="23" max="24" width="8.875" style="7" customWidth="1"/>
    <col min="25" max="25" width="1.375" style="2" customWidth="1"/>
    <col min="26" max="16384" width="9" style="2"/>
  </cols>
  <sheetData>
    <row r="1" spans="1:25" ht="15.75" customHeight="1" x14ac:dyDescent="0.25">
      <c r="A1" s="164" t="s">
        <v>42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</row>
    <row r="2" spans="1:25" ht="15.75" customHeight="1" x14ac:dyDescent="0.25">
      <c r="A2" s="165" t="s">
        <v>111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</row>
    <row r="4" spans="1:25" s="7" customFormat="1" ht="16.5" customHeight="1" thickBot="1" x14ac:dyDescent="0.3">
      <c r="A4" s="208" t="s">
        <v>1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08"/>
      <c r="T4" s="208"/>
      <c r="U4" s="208"/>
      <c r="V4" s="208"/>
      <c r="W4" s="208"/>
      <c r="X4" s="208"/>
      <c r="Y4" s="208"/>
    </row>
    <row r="5" spans="1:25" s="8" customFormat="1" ht="15.75" x14ac:dyDescent="0.25">
      <c r="A5" s="25" t="s">
        <v>56</v>
      </c>
      <c r="B5" s="26"/>
      <c r="C5" s="26"/>
      <c r="D5" s="209" t="s">
        <v>3</v>
      </c>
      <c r="E5" s="210"/>
      <c r="F5" s="27"/>
      <c r="G5" s="209" t="s">
        <v>43</v>
      </c>
      <c r="H5" s="211"/>
      <c r="I5" s="211"/>
      <c r="J5" s="211"/>
      <c r="K5" s="211"/>
      <c r="L5" s="211"/>
      <c r="M5" s="211"/>
      <c r="N5" s="211"/>
      <c r="O5" s="211"/>
      <c r="P5" s="211"/>
      <c r="Q5" s="211"/>
      <c r="R5" s="211"/>
      <c r="S5" s="211"/>
      <c r="T5" s="211"/>
      <c r="U5" s="210"/>
      <c r="V5" s="28"/>
      <c r="W5" s="209" t="s">
        <v>11</v>
      </c>
      <c r="X5" s="212"/>
      <c r="Y5" s="28"/>
    </row>
    <row r="6" spans="1:25" s="8" customFormat="1" ht="13.5" x14ac:dyDescent="0.25">
      <c r="A6" s="29"/>
      <c r="B6" s="26"/>
      <c r="C6" s="26"/>
      <c r="D6" s="30"/>
      <c r="E6" s="31"/>
      <c r="F6" s="26"/>
      <c r="G6" s="32"/>
      <c r="H6" s="213" t="s">
        <v>61</v>
      </c>
      <c r="I6" s="214"/>
      <c r="J6" s="33"/>
      <c r="K6" s="213" t="s">
        <v>62</v>
      </c>
      <c r="L6" s="214"/>
      <c r="M6" s="33"/>
      <c r="N6" s="213" t="s">
        <v>63</v>
      </c>
      <c r="O6" s="214"/>
      <c r="P6" s="33"/>
      <c r="Q6" s="215" t="s">
        <v>64</v>
      </c>
      <c r="R6" s="214"/>
      <c r="S6" s="33"/>
      <c r="T6" s="215" t="s">
        <v>44</v>
      </c>
      <c r="U6" s="216"/>
      <c r="V6" s="33"/>
      <c r="W6" s="34"/>
      <c r="X6" s="102"/>
      <c r="Y6" s="26"/>
    </row>
    <row r="7" spans="1:25" s="116" customFormat="1" ht="27" x14ac:dyDescent="0.25">
      <c r="A7" s="112"/>
      <c r="B7" s="113"/>
      <c r="C7" s="113"/>
      <c r="D7" s="103" t="s">
        <v>45</v>
      </c>
      <c r="E7" s="104" t="s">
        <v>46</v>
      </c>
      <c r="F7" s="113"/>
      <c r="G7" s="103"/>
      <c r="H7" s="114" t="s">
        <v>45</v>
      </c>
      <c r="I7" s="115" t="s">
        <v>47</v>
      </c>
      <c r="J7" s="113"/>
      <c r="K7" s="114" t="s">
        <v>45</v>
      </c>
      <c r="L7" s="115" t="s">
        <v>47</v>
      </c>
      <c r="M7" s="113"/>
      <c r="N7" s="114" t="s">
        <v>45</v>
      </c>
      <c r="O7" s="115" t="s">
        <v>47</v>
      </c>
      <c r="P7" s="113"/>
      <c r="Q7" s="114" t="s">
        <v>45</v>
      </c>
      <c r="R7" s="115" t="s">
        <v>47</v>
      </c>
      <c r="S7" s="113"/>
      <c r="T7" s="114" t="s">
        <v>45</v>
      </c>
      <c r="U7" s="104" t="s">
        <v>47</v>
      </c>
      <c r="V7" s="113"/>
      <c r="W7" s="103" t="s">
        <v>45</v>
      </c>
      <c r="X7" s="104" t="s">
        <v>47</v>
      </c>
      <c r="Y7" s="113"/>
    </row>
    <row r="8" spans="1:25" s="7" customFormat="1" x14ac:dyDescent="0.2">
      <c r="A8" s="117"/>
      <c r="B8" s="118"/>
      <c r="C8" s="118"/>
      <c r="D8" s="105" t="s">
        <v>48</v>
      </c>
      <c r="E8" s="106" t="s">
        <v>49</v>
      </c>
      <c r="F8" s="119"/>
      <c r="G8" s="85"/>
      <c r="H8" s="120" t="s">
        <v>48</v>
      </c>
      <c r="I8" s="121" t="s">
        <v>49</v>
      </c>
      <c r="J8" s="122"/>
      <c r="K8" s="121" t="s">
        <v>48</v>
      </c>
      <c r="L8" s="121" t="s">
        <v>49</v>
      </c>
      <c r="M8" s="122"/>
      <c r="N8" s="121" t="s">
        <v>48</v>
      </c>
      <c r="O8" s="121" t="s">
        <v>49</v>
      </c>
      <c r="P8" s="123"/>
      <c r="Q8" s="121" t="s">
        <v>48</v>
      </c>
      <c r="R8" s="121" t="s">
        <v>49</v>
      </c>
      <c r="S8" s="123"/>
      <c r="T8" s="121" t="s">
        <v>48</v>
      </c>
      <c r="U8" s="106" t="s">
        <v>49</v>
      </c>
      <c r="V8" s="119"/>
      <c r="W8" s="105" t="s">
        <v>48</v>
      </c>
      <c r="X8" s="106" t="s">
        <v>49</v>
      </c>
      <c r="Y8" s="119"/>
    </row>
    <row r="9" spans="1:25" ht="13.5" thickBot="1" x14ac:dyDescent="0.25">
      <c r="A9" s="35"/>
      <c r="B9" s="36"/>
      <c r="C9" s="36"/>
      <c r="D9" s="49"/>
      <c r="E9" s="50"/>
      <c r="F9" s="37"/>
      <c r="G9" s="38"/>
      <c r="H9" s="44"/>
      <c r="I9" s="51"/>
      <c r="J9" s="45"/>
      <c r="K9" s="44"/>
      <c r="L9" s="51"/>
      <c r="M9" s="45"/>
      <c r="N9" s="44"/>
      <c r="O9" s="51"/>
      <c r="P9" s="37"/>
      <c r="Q9" s="44"/>
      <c r="R9" s="51"/>
      <c r="S9" s="37"/>
      <c r="T9" s="83"/>
      <c r="U9" s="84"/>
      <c r="V9" s="37"/>
      <c r="W9" s="85"/>
      <c r="X9" s="107"/>
      <c r="Y9" s="37"/>
    </row>
    <row r="10" spans="1:25" x14ac:dyDescent="0.2">
      <c r="A10" s="192" t="s">
        <v>6</v>
      </c>
      <c r="B10" s="40" t="s">
        <v>50</v>
      </c>
      <c r="C10" s="40"/>
      <c r="D10" s="194">
        <v>65263</v>
      </c>
      <c r="E10" s="197">
        <v>208.3</v>
      </c>
      <c r="F10" s="55"/>
      <c r="G10" s="56"/>
      <c r="H10" s="184">
        <v>17342</v>
      </c>
      <c r="I10" s="191">
        <v>373.1</v>
      </c>
      <c r="J10" s="55"/>
      <c r="K10" s="188">
        <v>76</v>
      </c>
      <c r="L10" s="195">
        <v>46.6</v>
      </c>
      <c r="M10" s="55"/>
      <c r="N10" s="184">
        <v>31</v>
      </c>
      <c r="O10" s="205">
        <v>26.9</v>
      </c>
      <c r="P10" s="55"/>
      <c r="Q10" s="189">
        <v>69</v>
      </c>
      <c r="R10" s="190">
        <v>254.9</v>
      </c>
      <c r="S10" s="55"/>
      <c r="T10" s="135">
        <f>IF(H10="","",SUM(H10,K10,N10,Q10))</f>
        <v>17518</v>
      </c>
      <c r="U10" s="139">
        <f>IF(T10="","",SUM(I10,L10,O10,R10))</f>
        <v>701.5</v>
      </c>
      <c r="V10" s="55"/>
      <c r="W10" s="47">
        <f>IF(T10="","",SUM(T10,D10))</f>
        <v>82781</v>
      </c>
      <c r="X10" s="109">
        <f>IF(U10="","",SUM(U10,E10))</f>
        <v>909.8</v>
      </c>
      <c r="Y10" s="37"/>
    </row>
    <row r="11" spans="1:25" x14ac:dyDescent="0.2">
      <c r="A11" s="48"/>
      <c r="B11" s="36" t="s">
        <v>51</v>
      </c>
      <c r="C11" s="36"/>
      <c r="D11" s="60">
        <v>481767</v>
      </c>
      <c r="E11" s="198">
        <v>1398.3</v>
      </c>
      <c r="F11" s="59"/>
      <c r="G11" s="60"/>
      <c r="H11" s="185">
        <v>65541</v>
      </c>
      <c r="I11" s="186">
        <v>655.29999999999995</v>
      </c>
      <c r="J11" s="59"/>
      <c r="K11" s="193">
        <v>85</v>
      </c>
      <c r="L11" s="196">
        <v>51.6</v>
      </c>
      <c r="M11" s="59"/>
      <c r="N11" s="193">
        <v>33</v>
      </c>
      <c r="O11" s="196">
        <v>28.7</v>
      </c>
      <c r="P11" s="59"/>
      <c r="Q11" s="185">
        <v>80</v>
      </c>
      <c r="R11" s="187">
        <v>281.89999999999998</v>
      </c>
      <c r="S11" s="59"/>
      <c r="T11" s="136">
        <f>IF(H11="","",SUM(H11,K11,N11,Q11))</f>
        <v>65739</v>
      </c>
      <c r="U11" s="140">
        <f>IF(T11="","",SUM(I11,L11,O11,R11))</f>
        <v>1017.5</v>
      </c>
      <c r="V11" s="59"/>
      <c r="W11" s="52">
        <f>IF(T11="","",SUM(T11,D11))</f>
        <v>547506</v>
      </c>
      <c r="X11" s="110">
        <f>IF(U11="","",SUM(U11,E11))</f>
        <v>2415.8000000000002</v>
      </c>
      <c r="Y11" s="37"/>
    </row>
    <row r="12" spans="1:25" s="66" customFormat="1" ht="13.5" thickBot="1" x14ac:dyDescent="0.25">
      <c r="A12" s="156"/>
      <c r="B12" s="157" t="s">
        <v>52</v>
      </c>
      <c r="C12" s="157"/>
      <c r="D12" s="124">
        <f>IF(ISERROR(D10/D11), "", D10/D11)</f>
        <v>0.13546589949083271</v>
      </c>
      <c r="E12" s="125">
        <f>IF(ISERROR(E10/E11), "", E10/E11)</f>
        <v>0.14896660230279626</v>
      </c>
      <c r="F12" s="126"/>
      <c r="G12" s="127"/>
      <c r="H12" s="128">
        <f>IF(ISERROR(H10/H11), "", H10/H11)</f>
        <v>0.26459773271692527</v>
      </c>
      <c r="I12" s="129">
        <f>IF(ISERROR(I10/I11), "", I10/I11)</f>
        <v>0.56935754616206324</v>
      </c>
      <c r="J12" s="130"/>
      <c r="K12" s="128">
        <f>IF(ISERROR(K10/K11), "", K10/K11)</f>
        <v>0.89411764705882357</v>
      </c>
      <c r="L12" s="129">
        <f>IF(ISERROR(L10/L11), "", L10/L11)</f>
        <v>0.9031007751937985</v>
      </c>
      <c r="M12" s="130"/>
      <c r="N12" s="128">
        <f>IF(ISERROR(N10/N11), "", N10/N11)</f>
        <v>0.93939393939393945</v>
      </c>
      <c r="O12" s="129">
        <f>IF(ISERROR(O10/O11), "", O10/O11)</f>
        <v>0.93728222996515675</v>
      </c>
      <c r="P12" s="126"/>
      <c r="Q12" s="128">
        <f>IF(ISERROR(Q10/Q11), "", Q10/Q11)</f>
        <v>0.86250000000000004</v>
      </c>
      <c r="R12" s="129">
        <f>IF(ISERROR(R10/R11), "", R10/R11)</f>
        <v>0.90422135509045776</v>
      </c>
      <c r="S12" s="126"/>
      <c r="T12" s="137">
        <f>IF(ISERROR(T10/T11), "", T10/T11)</f>
        <v>0.26647804195378694</v>
      </c>
      <c r="U12" s="138">
        <f>IF(ISERROR(U10/U11), "", U10/U11)</f>
        <v>0.6894348894348894</v>
      </c>
      <c r="V12" s="126"/>
      <c r="W12" s="133">
        <f>IF(ISERROR(W10/W11), "", W10/W11)</f>
        <v>0.15119651656785496</v>
      </c>
      <c r="X12" s="134">
        <f>IF(ISERROR(X10/X11), "", X10/X11)</f>
        <v>0.37660402351188005</v>
      </c>
      <c r="Y12" s="54"/>
    </row>
    <row r="13" spans="1:25" x14ac:dyDescent="0.2">
      <c r="A13" s="35"/>
      <c r="B13" s="36"/>
      <c r="C13" s="36"/>
      <c r="D13" s="179"/>
      <c r="E13" s="180"/>
      <c r="F13" s="176"/>
      <c r="G13" s="177"/>
      <c r="H13" s="181"/>
      <c r="I13" s="182"/>
      <c r="J13" s="183"/>
      <c r="K13" s="181"/>
      <c r="L13" s="182"/>
      <c r="M13" s="183"/>
      <c r="N13" s="181"/>
      <c r="O13" s="182"/>
      <c r="P13" s="176"/>
      <c r="Q13" s="181"/>
      <c r="R13" s="182"/>
      <c r="S13" s="37"/>
      <c r="T13" s="136"/>
      <c r="U13" s="147"/>
      <c r="V13" s="37"/>
      <c r="W13" s="52"/>
      <c r="X13" s="108"/>
      <c r="Y13" s="37"/>
    </row>
    <row r="14" spans="1:25" ht="13.5" thickBot="1" x14ac:dyDescent="0.25">
      <c r="A14" s="35"/>
      <c r="B14" s="36"/>
      <c r="C14" s="36"/>
      <c r="D14" s="179"/>
      <c r="E14" s="180"/>
      <c r="F14" s="176"/>
      <c r="G14" s="177"/>
      <c r="H14" s="181"/>
      <c r="I14" s="182"/>
      <c r="J14" s="183"/>
      <c r="K14" s="181"/>
      <c r="L14" s="182"/>
      <c r="M14" s="183"/>
      <c r="N14" s="181"/>
      <c r="O14" s="182"/>
      <c r="P14" s="176"/>
      <c r="Q14" s="181"/>
      <c r="R14" s="182"/>
      <c r="S14" s="37"/>
      <c r="T14" s="136"/>
      <c r="U14" s="147"/>
      <c r="V14" s="37"/>
      <c r="W14" s="52"/>
      <c r="X14" s="108"/>
      <c r="Y14" s="37"/>
    </row>
    <row r="15" spans="1:25" x14ac:dyDescent="0.2">
      <c r="A15" s="192" t="s">
        <v>7</v>
      </c>
      <c r="B15" s="40" t="s">
        <v>50</v>
      </c>
      <c r="C15" s="40"/>
      <c r="D15" s="194">
        <v>135391</v>
      </c>
      <c r="E15" s="197">
        <v>545.70000000000005</v>
      </c>
      <c r="F15" s="55"/>
      <c r="G15" s="56"/>
      <c r="H15" s="184">
        <v>34241</v>
      </c>
      <c r="I15" s="191">
        <v>944.78600000000006</v>
      </c>
      <c r="J15" s="55"/>
      <c r="K15" s="188">
        <v>301</v>
      </c>
      <c r="L15" s="195">
        <v>184.52099999999999</v>
      </c>
      <c r="M15" s="55"/>
      <c r="N15" s="184">
        <v>172</v>
      </c>
      <c r="O15" s="205">
        <v>150.983</v>
      </c>
      <c r="P15" s="55"/>
      <c r="Q15" s="189">
        <v>312</v>
      </c>
      <c r="R15" s="190">
        <v>769.61</v>
      </c>
      <c r="S15" s="55"/>
      <c r="T15" s="135">
        <f>IF(H15="","",SUM(H15,K15,N15,Q15))</f>
        <v>35026</v>
      </c>
      <c r="U15" s="139">
        <f>IF(T15="","",SUM(I15,L15,O15,R15))</f>
        <v>2049.9</v>
      </c>
      <c r="V15" s="55"/>
      <c r="W15" s="47">
        <f>IF(T15="","",SUM(T15,D15))</f>
        <v>170417</v>
      </c>
      <c r="X15" s="109">
        <f>IF(U15="","",SUM(U15,E15))</f>
        <v>2595.6000000000004</v>
      </c>
      <c r="Y15" s="37"/>
    </row>
    <row r="16" spans="1:25" x14ac:dyDescent="0.2">
      <c r="A16" s="48"/>
      <c r="B16" s="36" t="s">
        <v>51</v>
      </c>
      <c r="C16" s="36"/>
      <c r="D16" s="60">
        <v>973999</v>
      </c>
      <c r="E16" s="198">
        <v>3924.8680000000004</v>
      </c>
      <c r="F16" s="59"/>
      <c r="G16" s="60"/>
      <c r="H16" s="185">
        <v>125571</v>
      </c>
      <c r="I16" s="186">
        <v>1869.1880000000003</v>
      </c>
      <c r="J16" s="59"/>
      <c r="K16" s="193">
        <v>359</v>
      </c>
      <c r="L16" s="196">
        <v>219.608</v>
      </c>
      <c r="M16" s="59"/>
      <c r="N16" s="193">
        <v>226</v>
      </c>
      <c r="O16" s="196">
        <v>199.42400000000001</v>
      </c>
      <c r="P16" s="59"/>
      <c r="Q16" s="185">
        <v>357</v>
      </c>
      <c r="R16" s="187">
        <v>882.21900000000005</v>
      </c>
      <c r="S16" s="59"/>
      <c r="T16" s="136">
        <f>IF(H16="","",SUM(H16,K16,N16,Q16))</f>
        <v>126513</v>
      </c>
      <c r="U16" s="140">
        <f>IF(T16="","",SUM(I16,L16,O16,R16))</f>
        <v>3170.4390000000003</v>
      </c>
      <c r="V16" s="59"/>
      <c r="W16" s="52">
        <f>IF(T16="","",SUM(T16,D16))</f>
        <v>1100512</v>
      </c>
      <c r="X16" s="110">
        <f>IF(U16="","",SUM(U16,E16))</f>
        <v>7095.3070000000007</v>
      </c>
      <c r="Y16" s="37"/>
    </row>
    <row r="17" spans="1:58" s="67" customFormat="1" ht="13.5" thickBot="1" x14ac:dyDescent="0.25">
      <c r="A17" s="158"/>
      <c r="B17" s="157" t="s">
        <v>52</v>
      </c>
      <c r="C17" s="157"/>
      <c r="D17" s="124">
        <f>IF(ISERROR(D15/D16), "", D15/D16)</f>
        <v>0.13900527618611519</v>
      </c>
      <c r="E17" s="125">
        <f>IF(ISERROR(E15/E16), "", E15/E16)</f>
        <v>0.13903652301172931</v>
      </c>
      <c r="F17" s="126"/>
      <c r="G17" s="127"/>
      <c r="H17" s="128">
        <f>IF(ISERROR(H15/H16), "", H15/H16)</f>
        <v>0.27268238685683799</v>
      </c>
      <c r="I17" s="129">
        <f>IF(ISERROR(I15/I16), "", I15/I16)</f>
        <v>0.50545263504794591</v>
      </c>
      <c r="J17" s="130"/>
      <c r="K17" s="128">
        <f>IF(ISERROR(K15/K16), "", K15/K16)</f>
        <v>0.83844011142061281</v>
      </c>
      <c r="L17" s="129">
        <f>IF(ISERROR(L15/L16), "", L15/L16)</f>
        <v>0.84022895340789039</v>
      </c>
      <c r="M17" s="130"/>
      <c r="N17" s="128">
        <f>IF(ISERROR(N15/N16), "", N15/N16)</f>
        <v>0.76106194690265483</v>
      </c>
      <c r="O17" s="129">
        <f>IF(ISERROR(O15/O16), "", O15/O16)</f>
        <v>0.75709543485237485</v>
      </c>
      <c r="P17" s="126"/>
      <c r="Q17" s="128">
        <f>IF(ISERROR(Q15/Q16), "", Q15/Q16)</f>
        <v>0.87394957983193278</v>
      </c>
      <c r="R17" s="129">
        <f>IF(ISERROR(R15/R16), "", R15/R16)</f>
        <v>0.87235709047300047</v>
      </c>
      <c r="S17" s="126"/>
      <c r="T17" s="137">
        <f>IF(ISERROR(T15/T16), "", T15/T16)</f>
        <v>0.2768569237943927</v>
      </c>
      <c r="U17" s="138">
        <f>IF(ISERROR(U15/U16), "", U15/U16)</f>
        <v>0.64656661112230829</v>
      </c>
      <c r="V17" s="126"/>
      <c r="W17" s="131">
        <f>IF(ISERROR(W15/W16), "", W15/W16)</f>
        <v>0.15485246866912855</v>
      </c>
      <c r="X17" s="132">
        <f>IF(ISERROR(X15/X16), "", X15/X16)</f>
        <v>0.36581926617128763</v>
      </c>
      <c r="Y17" s="54"/>
      <c r="Z17" s="66"/>
      <c r="AA17" s="66"/>
      <c r="AB17" s="66"/>
      <c r="AC17" s="66"/>
    </row>
    <row r="18" spans="1:58" s="9" customFormat="1" x14ac:dyDescent="0.2">
      <c r="A18" s="63"/>
      <c r="B18" s="36"/>
      <c r="C18" s="36"/>
      <c r="D18" s="179"/>
      <c r="E18" s="180"/>
      <c r="F18" s="176"/>
      <c r="G18" s="177"/>
      <c r="H18" s="181"/>
      <c r="I18" s="182"/>
      <c r="J18" s="183"/>
      <c r="K18" s="181"/>
      <c r="L18" s="182"/>
      <c r="M18" s="183"/>
      <c r="N18" s="181"/>
      <c r="O18" s="182"/>
      <c r="P18" s="176"/>
      <c r="Q18" s="181"/>
      <c r="R18" s="182"/>
      <c r="S18" s="37"/>
      <c r="T18" s="136"/>
      <c r="U18" s="147"/>
      <c r="V18" s="37"/>
      <c r="W18" s="52"/>
      <c r="X18" s="108"/>
      <c r="Y18" s="37"/>
      <c r="Z18" s="2"/>
      <c r="AA18" s="2"/>
      <c r="AB18" s="2"/>
      <c r="AC18" s="2"/>
    </row>
    <row r="19" spans="1:58" s="9" customFormat="1" ht="13.5" thickBot="1" x14ac:dyDescent="0.25">
      <c r="A19" s="63"/>
      <c r="B19" s="36"/>
      <c r="C19" s="36"/>
      <c r="D19" s="179"/>
      <c r="E19" s="180"/>
      <c r="F19" s="176"/>
      <c r="G19" s="177"/>
      <c r="H19" s="181"/>
      <c r="I19" s="182"/>
      <c r="J19" s="183"/>
      <c r="K19" s="181"/>
      <c r="L19" s="182"/>
      <c r="M19" s="183"/>
      <c r="N19" s="181"/>
      <c r="O19" s="182"/>
      <c r="P19" s="176"/>
      <c r="Q19" s="181"/>
      <c r="R19" s="182"/>
      <c r="S19" s="37"/>
      <c r="T19" s="136"/>
      <c r="U19" s="147"/>
      <c r="V19" s="37"/>
      <c r="W19" s="52"/>
      <c r="X19" s="108"/>
      <c r="Y19" s="37"/>
      <c r="Z19" s="2"/>
      <c r="AA19" s="2"/>
      <c r="AB19" s="2"/>
      <c r="AC19" s="2"/>
    </row>
    <row r="20" spans="1:58" s="1" customFormat="1" x14ac:dyDescent="0.2">
      <c r="A20" s="192" t="s">
        <v>8</v>
      </c>
      <c r="B20" s="40" t="s">
        <v>50</v>
      </c>
      <c r="C20" s="40"/>
      <c r="D20" s="194">
        <v>179583</v>
      </c>
      <c r="E20" s="197">
        <v>632.6</v>
      </c>
      <c r="F20" s="55"/>
      <c r="G20" s="56"/>
      <c r="H20" s="184">
        <v>58716</v>
      </c>
      <c r="I20" s="191">
        <v>2010.3161759999998</v>
      </c>
      <c r="J20" s="55"/>
      <c r="K20" s="188">
        <v>782</v>
      </c>
      <c r="L20" s="195">
        <v>471.15062799999998</v>
      </c>
      <c r="M20" s="55"/>
      <c r="N20" s="184">
        <v>267</v>
      </c>
      <c r="O20" s="205">
        <v>229.48299200000002</v>
      </c>
      <c r="P20" s="55"/>
      <c r="Q20" s="189">
        <v>627</v>
      </c>
      <c r="R20" s="190">
        <v>1642.578111</v>
      </c>
      <c r="S20" s="55"/>
      <c r="T20" s="135">
        <f>IF(H20="","",SUM(H20,K20,N20,Q20))</f>
        <v>60392</v>
      </c>
      <c r="U20" s="139">
        <f>IF(T20="","",SUM(I20,L20,O20,R20))</f>
        <v>4353.5279069999997</v>
      </c>
      <c r="V20" s="55"/>
      <c r="W20" s="47">
        <f>IF(T20="","",SUM(T20,D20))</f>
        <v>239975</v>
      </c>
      <c r="X20" s="109">
        <f>IF(U20="","",SUM(U20,E20))</f>
        <v>4986.1279070000001</v>
      </c>
      <c r="Y20" s="37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58" s="8" customFormat="1" x14ac:dyDescent="0.2">
      <c r="A21" s="64"/>
      <c r="B21" s="36" t="s">
        <v>51</v>
      </c>
      <c r="C21" s="36"/>
      <c r="D21" s="60">
        <v>1838201</v>
      </c>
      <c r="E21" s="198">
        <v>5167.6000000000004</v>
      </c>
      <c r="F21" s="59"/>
      <c r="G21" s="60"/>
      <c r="H21" s="185">
        <v>302849</v>
      </c>
      <c r="I21" s="186">
        <v>4427.8874930000002</v>
      </c>
      <c r="J21" s="59"/>
      <c r="K21" s="193">
        <v>980</v>
      </c>
      <c r="L21" s="196">
        <v>591.67257099999995</v>
      </c>
      <c r="M21" s="59"/>
      <c r="N21" s="193">
        <v>332</v>
      </c>
      <c r="O21" s="196">
        <v>285.37099000000006</v>
      </c>
      <c r="P21" s="59"/>
      <c r="Q21" s="185">
        <v>718</v>
      </c>
      <c r="R21" s="187">
        <v>1800.200969</v>
      </c>
      <c r="S21" s="59"/>
      <c r="T21" s="136">
        <f>IF(H21="","",SUM(H21,K21,N21,Q21))</f>
        <v>304879</v>
      </c>
      <c r="U21" s="140">
        <f>IF(T21="","",SUM(I21,L21,O21,R21))</f>
        <v>7105.1320230000001</v>
      </c>
      <c r="V21" s="59"/>
      <c r="W21" s="52">
        <f>IF(T21="","",SUM(T21,D21))</f>
        <v>2143080</v>
      </c>
      <c r="X21" s="110">
        <f>IF(U21="","",SUM(U21,E21))</f>
        <v>12272.732023</v>
      </c>
      <c r="Y21" s="37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58" s="66" customFormat="1" ht="13.5" thickBot="1" x14ac:dyDescent="0.25">
      <c r="A22" s="156"/>
      <c r="B22" s="157" t="s">
        <v>52</v>
      </c>
      <c r="C22" s="157"/>
      <c r="D22" s="124">
        <f>IF(ISERROR(D20/D21), "", D20/D21)</f>
        <v>9.7694974597446096E-2</v>
      </c>
      <c r="E22" s="125">
        <f>IF(ISERROR(E20/E21), "", E20/E21)</f>
        <v>0.12241659571174239</v>
      </c>
      <c r="F22" s="126"/>
      <c r="G22" s="127"/>
      <c r="H22" s="128">
        <f>IF(ISERROR(H20/H21), "", H20/H21)</f>
        <v>0.19387879768465474</v>
      </c>
      <c r="I22" s="129">
        <f>IF(ISERROR(I20/I21), "", I20/I21)</f>
        <v>0.45401247867704114</v>
      </c>
      <c r="J22" s="130"/>
      <c r="K22" s="128">
        <f>IF(ISERROR(K20/K21), "", K20/K21)</f>
        <v>0.79795918367346941</v>
      </c>
      <c r="L22" s="129">
        <f>IF(ISERROR(L20/L21), "", L20/L21)</f>
        <v>0.79630297413263063</v>
      </c>
      <c r="M22" s="130"/>
      <c r="N22" s="128">
        <f>IF(ISERROR(N20/N21), "", N20/N21)</f>
        <v>0.80421686746987953</v>
      </c>
      <c r="O22" s="129">
        <f>IF(ISERROR(O20/O21), "", O20/O21)</f>
        <v>0.80415669441382243</v>
      </c>
      <c r="P22" s="126"/>
      <c r="Q22" s="128">
        <f>IF(ISERROR(Q20/Q21), "", Q20/Q21)</f>
        <v>0.87325905292479111</v>
      </c>
      <c r="R22" s="129">
        <f>IF(ISERROR(R20/R21), "", R20/R21)</f>
        <v>0.9124415214110464</v>
      </c>
      <c r="S22" s="126"/>
      <c r="T22" s="137">
        <f>IF(ISERROR(T20/T21), "", T20/T21)</f>
        <v>0.19808514197435703</v>
      </c>
      <c r="U22" s="138">
        <f>IF(ISERROR(U20/U21), "", U20/U21)</f>
        <v>0.61273005102610456</v>
      </c>
      <c r="V22" s="126"/>
      <c r="W22" s="133">
        <f>IF(ISERROR(W20/W21), "", W20/W21)</f>
        <v>0.11197668775780652</v>
      </c>
      <c r="X22" s="134">
        <f>IF(ISERROR(X20/X21), "", X20/X21)</f>
        <v>0.40627693146527039</v>
      </c>
      <c r="Y22" s="54"/>
      <c r="AD22" s="67"/>
      <c r="AE22" s="67"/>
      <c r="AF22" s="67"/>
      <c r="AG22" s="67"/>
      <c r="AH22" s="67"/>
      <c r="AI22" s="67"/>
      <c r="AJ22" s="67"/>
    </row>
    <row r="23" spans="1:58" x14ac:dyDescent="0.2">
      <c r="A23" s="35"/>
      <c r="B23" s="36"/>
      <c r="C23" s="36"/>
      <c r="D23" s="179"/>
      <c r="E23" s="180"/>
      <c r="F23" s="176"/>
      <c r="G23" s="177"/>
      <c r="H23" s="181"/>
      <c r="I23" s="182"/>
      <c r="J23" s="183"/>
      <c r="K23" s="181"/>
      <c r="L23" s="182"/>
      <c r="M23" s="183"/>
      <c r="N23" s="181"/>
      <c r="O23" s="182"/>
      <c r="P23" s="176"/>
      <c r="Q23" s="181"/>
      <c r="R23" s="182"/>
      <c r="S23" s="37"/>
      <c r="T23" s="136"/>
      <c r="U23" s="147"/>
      <c r="V23" s="37"/>
      <c r="W23" s="52"/>
      <c r="X23" s="108"/>
      <c r="Y23" s="37"/>
      <c r="AD23" s="9"/>
      <c r="AE23" s="9"/>
      <c r="AF23" s="9"/>
      <c r="AG23" s="9"/>
      <c r="AH23" s="9"/>
      <c r="AI23" s="9"/>
      <c r="AJ23" s="9"/>
    </row>
    <row r="24" spans="1:58" ht="13.5" thickBot="1" x14ac:dyDescent="0.25">
      <c r="A24" s="35"/>
      <c r="B24" s="36"/>
      <c r="C24" s="36"/>
      <c r="D24" s="179"/>
      <c r="E24" s="180"/>
      <c r="F24" s="176"/>
      <c r="G24" s="177"/>
      <c r="H24" s="181"/>
      <c r="I24" s="182"/>
      <c r="J24" s="183"/>
      <c r="K24" s="181"/>
      <c r="L24" s="182"/>
      <c r="M24" s="183"/>
      <c r="N24" s="181"/>
      <c r="O24" s="182"/>
      <c r="P24" s="176"/>
      <c r="Q24" s="181"/>
      <c r="R24" s="182"/>
      <c r="S24" s="37"/>
      <c r="T24" s="136"/>
      <c r="U24" s="147"/>
      <c r="V24" s="37"/>
      <c r="W24" s="52"/>
      <c r="X24" s="108"/>
      <c r="Y24" s="37"/>
      <c r="AD24" s="9"/>
      <c r="AE24" s="9"/>
      <c r="AF24" s="9"/>
      <c r="AG24" s="9"/>
      <c r="AH24" s="9"/>
      <c r="AI24" s="9"/>
      <c r="AJ24" s="9"/>
    </row>
    <row r="25" spans="1:58" x14ac:dyDescent="0.2">
      <c r="A25" s="192" t="s">
        <v>20</v>
      </c>
      <c r="B25" s="40" t="s">
        <v>50</v>
      </c>
      <c r="C25" s="40"/>
      <c r="D25" s="194">
        <v>4373</v>
      </c>
      <c r="E25" s="197">
        <v>24.664870799999999</v>
      </c>
      <c r="F25" s="55"/>
      <c r="G25" s="56"/>
      <c r="H25" s="184">
        <v>1565</v>
      </c>
      <c r="I25" s="191">
        <v>54.651267039999951</v>
      </c>
      <c r="J25" s="55"/>
      <c r="K25" s="188">
        <v>19</v>
      </c>
      <c r="L25" s="195">
        <v>11.844878410000002</v>
      </c>
      <c r="M25" s="55"/>
      <c r="N25" s="184">
        <v>8</v>
      </c>
      <c r="O25" s="205">
        <v>7.0551651499999997</v>
      </c>
      <c r="P25" s="55"/>
      <c r="Q25" s="189">
        <v>12</v>
      </c>
      <c r="R25" s="190">
        <v>30.192374189999999</v>
      </c>
      <c r="S25" s="55"/>
      <c r="T25" s="135">
        <f>IF(H25="","",SUM(H25,K25,N25,Q25))</f>
        <v>1604</v>
      </c>
      <c r="U25" s="139">
        <f>IF(T25="","",SUM(I25,L25,O25,R25))</f>
        <v>103.74368478999995</v>
      </c>
      <c r="V25" s="55"/>
      <c r="W25" s="47">
        <f>IF(T25="","",SUM(T25,D25))</f>
        <v>5977</v>
      </c>
      <c r="X25" s="109">
        <f>IF(U25="","",SUM(U25,E25))</f>
        <v>128.40855558999993</v>
      </c>
      <c r="Y25" s="37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8" x14ac:dyDescent="0.2">
      <c r="A26" s="48"/>
      <c r="B26" s="36" t="s">
        <v>51</v>
      </c>
      <c r="C26" s="36"/>
      <c r="D26" s="60">
        <v>63157</v>
      </c>
      <c r="E26" s="198">
        <v>287.21645086000001</v>
      </c>
      <c r="F26" s="59"/>
      <c r="G26" s="60"/>
      <c r="H26" s="185">
        <v>8921</v>
      </c>
      <c r="I26" s="186">
        <v>121.71943199</v>
      </c>
      <c r="J26" s="59"/>
      <c r="K26" s="193">
        <v>20</v>
      </c>
      <c r="L26" s="196">
        <v>12.52936819</v>
      </c>
      <c r="M26" s="59"/>
      <c r="N26" s="193">
        <v>10</v>
      </c>
      <c r="O26" s="196">
        <v>8.7060429900000003</v>
      </c>
      <c r="P26" s="59"/>
      <c r="Q26" s="185">
        <v>12</v>
      </c>
      <c r="R26" s="187">
        <v>30.192374189999999</v>
      </c>
      <c r="S26" s="59"/>
      <c r="T26" s="136">
        <f>IF(H26="","",SUM(H26,K26,N26,Q26))</f>
        <v>8963</v>
      </c>
      <c r="U26" s="140">
        <f>IF(T26="","",SUM(I26,L26,O26,R26))</f>
        <v>173.14721736000001</v>
      </c>
      <c r="V26" s="59"/>
      <c r="W26" s="52">
        <f>IF(T26="","",SUM(T26,D26))</f>
        <v>72120</v>
      </c>
      <c r="X26" s="110">
        <f>IF(U26="","",SUM(U26,E26))</f>
        <v>460.36366822000002</v>
      </c>
      <c r="Y26" s="37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</row>
    <row r="27" spans="1:58" s="67" customFormat="1" ht="13.5" thickBot="1" x14ac:dyDescent="0.25">
      <c r="A27" s="158"/>
      <c r="B27" s="157" t="s">
        <v>52</v>
      </c>
      <c r="C27" s="157"/>
      <c r="D27" s="124">
        <f>IF(ISERROR(D25/D26), "", D25/D26)</f>
        <v>6.9240147568757224E-2</v>
      </c>
      <c r="E27" s="125">
        <f>IF(ISERROR(E25/E26), "", E25/E26)</f>
        <v>8.5875550394648448E-2</v>
      </c>
      <c r="F27" s="126"/>
      <c r="G27" s="127"/>
      <c r="H27" s="128">
        <f>IF(ISERROR(H25/H26), "", H25/H26)</f>
        <v>0.17542876359152562</v>
      </c>
      <c r="I27" s="129">
        <f>IF(ISERROR(I25/I26), "", I25/I26)</f>
        <v>0.44899377319218747</v>
      </c>
      <c r="J27" s="130"/>
      <c r="K27" s="128">
        <f>IF(ISERROR(K25/K26), "", K25/K26)</f>
        <v>0.95</v>
      </c>
      <c r="L27" s="129">
        <f>IF(ISERROR(L25/L26), "", L25/L26)</f>
        <v>0.94536917028694978</v>
      </c>
      <c r="M27" s="130"/>
      <c r="N27" s="128">
        <f>IF(ISERROR(N25/N26), "", N25/N26)</f>
        <v>0.8</v>
      </c>
      <c r="O27" s="129">
        <f>IF(ISERROR(O25/O26), "", O25/O26)</f>
        <v>0.81037563886414943</v>
      </c>
      <c r="P27" s="126"/>
      <c r="Q27" s="128">
        <f>IF(ISERROR(Q25/Q26), "", Q25/Q26)</f>
        <v>1</v>
      </c>
      <c r="R27" s="129">
        <f>IF(ISERROR(R25/R26), "", R25/R26)</f>
        <v>1</v>
      </c>
      <c r="S27" s="126"/>
      <c r="T27" s="137">
        <f>IF(ISERROR(T25/T26), "", T25/T26)</f>
        <v>0.17895793819033806</v>
      </c>
      <c r="U27" s="138">
        <f>IF(ISERROR(U25/U26), "", U25/U26)</f>
        <v>0.59916460900610768</v>
      </c>
      <c r="V27" s="126"/>
      <c r="W27" s="133">
        <f>IF(ISERROR(W25/W26), "", W25/W26)</f>
        <v>8.2875762617859131E-2</v>
      </c>
      <c r="X27" s="134">
        <f>IF(ISERROR(X25/X26), "", X25/X26)</f>
        <v>0.27892851772272276</v>
      </c>
      <c r="Y27" s="54"/>
      <c r="Z27" s="66"/>
      <c r="AA27" s="66"/>
      <c r="AB27" s="66"/>
      <c r="AC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</row>
    <row r="28" spans="1:58" ht="13.5" thickBot="1" x14ac:dyDescent="0.25">
      <c r="A28" s="35"/>
      <c r="B28" s="36"/>
      <c r="C28" s="36"/>
      <c r="D28" s="68"/>
      <c r="E28" s="69"/>
      <c r="F28" s="59"/>
      <c r="G28" s="70"/>
      <c r="H28" s="71"/>
      <c r="I28" s="72"/>
      <c r="J28" s="73"/>
      <c r="K28" s="71"/>
      <c r="L28" s="72"/>
      <c r="M28" s="73"/>
      <c r="N28" s="71"/>
      <c r="O28" s="72"/>
      <c r="P28" s="74"/>
      <c r="Q28" s="71"/>
      <c r="R28" s="72"/>
      <c r="S28" s="74"/>
      <c r="T28" s="71"/>
      <c r="U28" s="69"/>
      <c r="V28" s="59"/>
      <c r="W28" s="53"/>
      <c r="X28" s="111"/>
      <c r="Y28" s="59"/>
      <c r="AD28" s="1"/>
      <c r="AE28" s="1"/>
      <c r="AF28" s="1"/>
      <c r="AG28" s="1"/>
      <c r="AH28" s="1"/>
      <c r="AI28" s="1"/>
      <c r="AJ28" s="1"/>
      <c r="BF28" s="9"/>
    </row>
    <row r="29" spans="1:58" s="1" customFormat="1" ht="13.5" x14ac:dyDescent="0.25">
      <c r="B29" s="18"/>
      <c r="C29" s="18"/>
      <c r="D29" s="19"/>
      <c r="E29" s="19"/>
      <c r="F29" s="19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19"/>
      <c r="W29" s="76"/>
      <c r="X29" s="76"/>
      <c r="Y29" s="19"/>
      <c r="Z29" s="9"/>
      <c r="AA29" s="9"/>
      <c r="AB29" s="9"/>
      <c r="AC29" s="9"/>
      <c r="AD29" s="8"/>
      <c r="AE29" s="8"/>
      <c r="AF29" s="8"/>
      <c r="AG29" s="8"/>
      <c r="AH29" s="8"/>
      <c r="AI29" s="8"/>
      <c r="AJ29" s="8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</row>
    <row r="30" spans="1:58" s="8" customFormat="1" ht="13.5" x14ac:dyDescent="0.25">
      <c r="B30" s="18"/>
      <c r="C30" s="18"/>
      <c r="D30" s="19"/>
      <c r="E30" s="19"/>
      <c r="F30" s="19"/>
      <c r="G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19"/>
      <c r="W30" s="76"/>
      <c r="X30" s="76"/>
      <c r="Y30" s="19"/>
      <c r="Z30" s="9"/>
      <c r="AA30" s="9"/>
      <c r="AB30" s="9"/>
      <c r="AC30" s="9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1"/>
    </row>
    <row r="31" spans="1:58" x14ac:dyDescent="0.2">
      <c r="B31" s="15"/>
      <c r="C31" s="15"/>
      <c r="D31" s="15"/>
      <c r="E31" s="15"/>
      <c r="F31" s="15"/>
      <c r="G31" s="15"/>
      <c r="H31" s="178" t="s">
        <v>112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77"/>
      <c r="X31" s="77"/>
      <c r="Y31" s="15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8"/>
    </row>
    <row r="32" spans="1:58" ht="13.5" x14ac:dyDescent="0.2">
      <c r="B32" s="14"/>
      <c r="C32" s="14"/>
      <c r="D32" s="14"/>
      <c r="E32" s="14"/>
      <c r="F32" s="14"/>
      <c r="G32" s="14"/>
      <c r="H32" s="178" t="s">
        <v>60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78"/>
      <c r="X32" s="78"/>
      <c r="Y32" s="14"/>
      <c r="Z32" s="8"/>
      <c r="AA32" s="8"/>
      <c r="AB32" s="8"/>
      <c r="AC32" s="8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2:58" x14ac:dyDescent="0.2">
      <c r="B33" s="15"/>
      <c r="C33" s="15"/>
      <c r="D33" s="23"/>
      <c r="E33" s="23"/>
      <c r="F33" s="23"/>
      <c r="G33" s="23"/>
      <c r="H33" s="18" t="s">
        <v>113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79"/>
      <c r="X33" s="79"/>
      <c r="Y33" s="23"/>
      <c r="AD33" s="9"/>
      <c r="AE33" s="9"/>
      <c r="AF33" s="9"/>
      <c r="AG33" s="9"/>
      <c r="AH33" s="9"/>
      <c r="AI33" s="9"/>
      <c r="AJ33" s="9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2:58" s="9" customFormat="1" x14ac:dyDescent="0.2">
      <c r="B34" s="15"/>
      <c r="C34" s="15"/>
      <c r="D34" s="23"/>
      <c r="E34" s="23"/>
      <c r="F34" s="23"/>
      <c r="G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79"/>
      <c r="X34" s="79"/>
      <c r="Y34" s="23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</row>
    <row r="35" spans="2:58" x14ac:dyDescent="0.25">
      <c r="B35" s="15"/>
      <c r="C35" s="15"/>
      <c r="D35" s="16"/>
      <c r="E35" s="16"/>
      <c r="F35" s="16"/>
      <c r="G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80"/>
      <c r="X35" s="80"/>
      <c r="Y35" s="16"/>
      <c r="AD35" s="1"/>
      <c r="AE35" s="1"/>
      <c r="AF35" s="1"/>
      <c r="AG35" s="1"/>
      <c r="AH35" s="1"/>
      <c r="AI35" s="1"/>
      <c r="AJ35" s="1"/>
      <c r="BF35" s="9"/>
    </row>
    <row r="36" spans="2:58" x14ac:dyDescent="0.25">
      <c r="B36" s="15"/>
      <c r="C36" s="15"/>
      <c r="D36" s="16"/>
      <c r="E36" s="16"/>
      <c r="F36" s="16"/>
      <c r="G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80"/>
      <c r="X36" s="80"/>
      <c r="Y36" s="16"/>
      <c r="AD36" s="8"/>
      <c r="AE36" s="8"/>
      <c r="AF36" s="8"/>
      <c r="AG36" s="8"/>
      <c r="AH36" s="8"/>
      <c r="AI36" s="8"/>
      <c r="AJ36" s="8"/>
    </row>
    <row r="37" spans="2:58" ht="13.5" x14ac:dyDescent="0.25"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76"/>
      <c r="X37" s="76"/>
      <c r="Y37" s="19"/>
      <c r="Z37" s="9"/>
      <c r="AA37" s="9"/>
      <c r="AB37" s="9"/>
      <c r="AC37" s="9"/>
    </row>
    <row r="38" spans="2:58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77"/>
      <c r="X38" s="77"/>
      <c r="Y38" s="15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</row>
    <row r="39" spans="2:58" ht="13.5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78"/>
      <c r="X39" s="78"/>
      <c r="Y39" s="14"/>
      <c r="Z39" s="8"/>
      <c r="AA39" s="8"/>
      <c r="AB39" s="8"/>
      <c r="AC39" s="8"/>
    </row>
    <row r="40" spans="2:58" x14ac:dyDescent="0.25">
      <c r="B40" s="15"/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80"/>
      <c r="X40" s="80"/>
      <c r="Y40" s="16"/>
      <c r="Z40" s="4"/>
      <c r="AA40" s="4"/>
      <c r="AD40" s="9"/>
      <c r="AE40" s="9"/>
      <c r="AF40" s="9"/>
      <c r="AG40" s="9"/>
      <c r="AH40" s="9"/>
      <c r="AI40" s="9"/>
      <c r="AJ40" s="9"/>
    </row>
    <row r="41" spans="2:58" x14ac:dyDescent="0.25">
      <c r="B41" s="15"/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80"/>
      <c r="X41" s="80"/>
      <c r="Y41" s="16"/>
      <c r="Z41" s="4"/>
      <c r="AA41" s="4"/>
    </row>
    <row r="42" spans="2:58" x14ac:dyDescent="0.25">
      <c r="B42" s="15"/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80"/>
      <c r="X42" s="80"/>
      <c r="Y42" s="16"/>
      <c r="Z42" s="12"/>
    </row>
    <row r="43" spans="2:58" x14ac:dyDescent="0.25">
      <c r="B43" s="15"/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80"/>
      <c r="X43" s="80"/>
      <c r="Y43" s="16"/>
      <c r="Z43" s="4"/>
    </row>
    <row r="44" spans="2:58" ht="13.5" x14ac:dyDescent="0.25">
      <c r="B44" s="18"/>
      <c r="C44" s="18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76"/>
      <c r="X44" s="76"/>
      <c r="Y44" s="19"/>
      <c r="Z44" s="11"/>
      <c r="AA44" s="9"/>
      <c r="AB44" s="9"/>
      <c r="AC44" s="9"/>
    </row>
    <row r="45" spans="2:58" x14ac:dyDescent="0.25"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81"/>
      <c r="X45" s="81"/>
      <c r="Y45" s="4"/>
    </row>
    <row r="46" spans="2:58" x14ac:dyDescent="0.25">
      <c r="D46" s="13"/>
      <c r="E46" s="13"/>
      <c r="F46" s="13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82"/>
      <c r="X46" s="82"/>
      <c r="Y46" s="12"/>
    </row>
    <row r="47" spans="2:58" x14ac:dyDescent="0.25">
      <c r="B47" s="21"/>
      <c r="C47" s="21"/>
    </row>
  </sheetData>
  <mergeCells count="9">
    <mergeCell ref="A4:Y4"/>
    <mergeCell ref="D5:E5"/>
    <mergeCell ref="G5:U5"/>
    <mergeCell ref="W5:X5"/>
    <mergeCell ref="H6:I6"/>
    <mergeCell ref="K6:L6"/>
    <mergeCell ref="N6:O6"/>
    <mergeCell ref="Q6:R6"/>
    <mergeCell ref="T6:U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47"/>
  <sheetViews>
    <sheetView topLeftCell="F1" workbookViewId="0">
      <selection activeCell="D12" sqref="D12:X12"/>
    </sheetView>
  </sheetViews>
  <sheetFormatPr defaultRowHeight="12.75" x14ac:dyDescent="0.25"/>
  <cols>
    <col min="1" max="1" width="6.75" style="2" customWidth="1"/>
    <col min="2" max="2" width="11.875" style="2" customWidth="1"/>
    <col min="3" max="3" width="0.75" style="2" customWidth="1"/>
    <col min="4" max="5" width="8.875" style="2" customWidth="1"/>
    <col min="6" max="6" width="2.625" style="2" customWidth="1"/>
    <col min="7" max="7" width="0.5" style="2" customWidth="1"/>
    <col min="8" max="9" width="8.875" style="2" customWidth="1"/>
    <col min="10" max="10" width="0.625" style="2" customWidth="1"/>
    <col min="11" max="12" width="8.875" style="2" customWidth="1"/>
    <col min="13" max="13" width="0.625" style="2" customWidth="1"/>
    <col min="14" max="15" width="8.875" style="2" customWidth="1"/>
    <col min="16" max="16" width="0.5" style="2" customWidth="1"/>
    <col min="17" max="18" width="8.875" style="2" customWidth="1"/>
    <col min="19" max="19" width="0.625" style="2" customWidth="1"/>
    <col min="20" max="21" width="8.875" style="2" customWidth="1"/>
    <col min="22" max="22" width="2.5" style="2" customWidth="1"/>
    <col min="23" max="24" width="8.875" style="7" customWidth="1"/>
    <col min="25" max="25" width="1.375" style="2" customWidth="1"/>
    <col min="26" max="16384" width="9" style="2"/>
  </cols>
  <sheetData>
    <row r="1" spans="1:25" ht="15.75" customHeight="1" x14ac:dyDescent="0.25">
      <c r="A1" s="164" t="s">
        <v>42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</row>
    <row r="2" spans="1:25" ht="15.75" customHeight="1" x14ac:dyDescent="0.25">
      <c r="A2" s="165" t="s">
        <v>107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</row>
    <row r="4" spans="1:25" s="7" customFormat="1" ht="16.5" customHeight="1" thickBot="1" x14ac:dyDescent="0.3">
      <c r="A4" s="208" t="s">
        <v>1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08"/>
      <c r="T4" s="208"/>
      <c r="U4" s="208"/>
      <c r="V4" s="208"/>
      <c r="W4" s="208"/>
      <c r="X4" s="208"/>
      <c r="Y4" s="208"/>
    </row>
    <row r="5" spans="1:25" s="8" customFormat="1" ht="15.75" x14ac:dyDescent="0.25">
      <c r="A5" s="25" t="s">
        <v>56</v>
      </c>
      <c r="B5" s="26"/>
      <c r="C5" s="26"/>
      <c r="D5" s="209" t="s">
        <v>3</v>
      </c>
      <c r="E5" s="210"/>
      <c r="F5" s="27"/>
      <c r="G5" s="209" t="s">
        <v>43</v>
      </c>
      <c r="H5" s="211"/>
      <c r="I5" s="211"/>
      <c r="J5" s="211"/>
      <c r="K5" s="211"/>
      <c r="L5" s="211"/>
      <c r="M5" s="211"/>
      <c r="N5" s="211"/>
      <c r="O5" s="211"/>
      <c r="P5" s="211"/>
      <c r="Q5" s="211"/>
      <c r="R5" s="211"/>
      <c r="S5" s="211"/>
      <c r="T5" s="211"/>
      <c r="U5" s="210"/>
      <c r="V5" s="28"/>
      <c r="W5" s="209" t="s">
        <v>11</v>
      </c>
      <c r="X5" s="212"/>
      <c r="Y5" s="28"/>
    </row>
    <row r="6" spans="1:25" s="8" customFormat="1" ht="13.5" x14ac:dyDescent="0.25">
      <c r="A6" s="29"/>
      <c r="B6" s="26"/>
      <c r="C6" s="26"/>
      <c r="D6" s="30"/>
      <c r="E6" s="31"/>
      <c r="F6" s="26"/>
      <c r="G6" s="32"/>
      <c r="H6" s="213" t="s">
        <v>61</v>
      </c>
      <c r="I6" s="214"/>
      <c r="J6" s="33"/>
      <c r="K6" s="213" t="s">
        <v>62</v>
      </c>
      <c r="L6" s="214"/>
      <c r="M6" s="33"/>
      <c r="N6" s="213" t="s">
        <v>63</v>
      </c>
      <c r="O6" s="214"/>
      <c r="P6" s="33"/>
      <c r="Q6" s="215" t="s">
        <v>64</v>
      </c>
      <c r="R6" s="214"/>
      <c r="S6" s="33"/>
      <c r="T6" s="215" t="s">
        <v>44</v>
      </c>
      <c r="U6" s="216"/>
      <c r="V6" s="33"/>
      <c r="W6" s="34"/>
      <c r="X6" s="102"/>
      <c r="Y6" s="26"/>
    </row>
    <row r="7" spans="1:25" s="116" customFormat="1" ht="27" x14ac:dyDescent="0.25">
      <c r="A7" s="112"/>
      <c r="B7" s="113"/>
      <c r="C7" s="113"/>
      <c r="D7" s="103" t="s">
        <v>45</v>
      </c>
      <c r="E7" s="104" t="s">
        <v>46</v>
      </c>
      <c r="F7" s="113"/>
      <c r="G7" s="103"/>
      <c r="H7" s="114" t="s">
        <v>45</v>
      </c>
      <c r="I7" s="115" t="s">
        <v>47</v>
      </c>
      <c r="J7" s="113"/>
      <c r="K7" s="114" t="s">
        <v>45</v>
      </c>
      <c r="L7" s="115" t="s">
        <v>47</v>
      </c>
      <c r="M7" s="113"/>
      <c r="N7" s="114" t="s">
        <v>45</v>
      </c>
      <c r="O7" s="115" t="s">
        <v>47</v>
      </c>
      <c r="P7" s="113"/>
      <c r="Q7" s="114" t="s">
        <v>45</v>
      </c>
      <c r="R7" s="115" t="s">
        <v>47</v>
      </c>
      <c r="S7" s="113"/>
      <c r="T7" s="114" t="s">
        <v>45</v>
      </c>
      <c r="U7" s="104" t="s">
        <v>47</v>
      </c>
      <c r="V7" s="113"/>
      <c r="W7" s="103" t="s">
        <v>45</v>
      </c>
      <c r="X7" s="104" t="s">
        <v>47</v>
      </c>
      <c r="Y7" s="113"/>
    </row>
    <row r="8" spans="1:25" s="7" customFormat="1" x14ac:dyDescent="0.2">
      <c r="A8" s="117"/>
      <c r="B8" s="118"/>
      <c r="C8" s="118"/>
      <c r="D8" s="105" t="s">
        <v>48</v>
      </c>
      <c r="E8" s="106" t="s">
        <v>49</v>
      </c>
      <c r="F8" s="119"/>
      <c r="G8" s="85"/>
      <c r="H8" s="120" t="s">
        <v>48</v>
      </c>
      <c r="I8" s="121" t="s">
        <v>49</v>
      </c>
      <c r="J8" s="122"/>
      <c r="K8" s="121" t="s">
        <v>48</v>
      </c>
      <c r="L8" s="121" t="s">
        <v>49</v>
      </c>
      <c r="M8" s="122"/>
      <c r="N8" s="121" t="s">
        <v>48</v>
      </c>
      <c r="O8" s="121" t="s">
        <v>49</v>
      </c>
      <c r="P8" s="123"/>
      <c r="Q8" s="121" t="s">
        <v>48</v>
      </c>
      <c r="R8" s="121" t="s">
        <v>49</v>
      </c>
      <c r="S8" s="123"/>
      <c r="T8" s="121" t="s">
        <v>48</v>
      </c>
      <c r="U8" s="106" t="s">
        <v>49</v>
      </c>
      <c r="V8" s="119"/>
      <c r="W8" s="105" t="s">
        <v>48</v>
      </c>
      <c r="X8" s="106" t="s">
        <v>49</v>
      </c>
      <c r="Y8" s="119"/>
    </row>
    <row r="9" spans="1:25" ht="13.5" thickBot="1" x14ac:dyDescent="0.25">
      <c r="A9" s="35"/>
      <c r="B9" s="36"/>
      <c r="C9" s="36"/>
      <c r="D9" s="49"/>
      <c r="E9" s="50"/>
      <c r="F9" s="37"/>
      <c r="G9" s="38"/>
      <c r="H9" s="44"/>
      <c r="I9" s="51"/>
      <c r="J9" s="45"/>
      <c r="K9" s="44"/>
      <c r="L9" s="51"/>
      <c r="M9" s="45"/>
      <c r="N9" s="44"/>
      <c r="O9" s="51"/>
      <c r="P9" s="37"/>
      <c r="Q9" s="44"/>
      <c r="R9" s="51"/>
      <c r="S9" s="37"/>
      <c r="T9" s="83"/>
      <c r="U9" s="84"/>
      <c r="V9" s="37"/>
      <c r="W9" s="85"/>
      <c r="X9" s="107"/>
      <c r="Y9" s="37"/>
    </row>
    <row r="10" spans="1:25" x14ac:dyDescent="0.2">
      <c r="A10" s="192" t="s">
        <v>6</v>
      </c>
      <c r="B10" s="40" t="s">
        <v>50</v>
      </c>
      <c r="C10" s="40"/>
      <c r="D10" s="194">
        <v>64866</v>
      </c>
      <c r="E10" s="197">
        <v>206.8</v>
      </c>
      <c r="F10" s="55"/>
      <c r="G10" s="56"/>
      <c r="H10" s="184">
        <v>17382</v>
      </c>
      <c r="I10" s="191">
        <v>373.3</v>
      </c>
      <c r="J10" s="55"/>
      <c r="K10" s="188">
        <v>76</v>
      </c>
      <c r="L10" s="195">
        <v>46.6</v>
      </c>
      <c r="M10" s="55"/>
      <c r="N10" s="184">
        <v>31</v>
      </c>
      <c r="O10" s="205">
        <v>26.9</v>
      </c>
      <c r="P10" s="55"/>
      <c r="Q10" s="189">
        <v>69</v>
      </c>
      <c r="R10" s="190">
        <v>254.9</v>
      </c>
      <c r="S10" s="55"/>
      <c r="T10" s="135">
        <f>IF(H10="","",SUM(H10,K10,N10,Q10))</f>
        <v>17558</v>
      </c>
      <c r="U10" s="139">
        <f>IF(T10="","",SUM(I10,L10,O10,R10))</f>
        <v>701.7</v>
      </c>
      <c r="V10" s="55"/>
      <c r="W10" s="47">
        <f>IF(T10="","",SUM(T10,D10))</f>
        <v>82424</v>
      </c>
      <c r="X10" s="109">
        <f>IF(U10="","",SUM(U10,E10))</f>
        <v>908.5</v>
      </c>
      <c r="Y10" s="37"/>
    </row>
    <row r="11" spans="1:25" x14ac:dyDescent="0.2">
      <c r="A11" s="48"/>
      <c r="B11" s="36" t="s">
        <v>51</v>
      </c>
      <c r="C11" s="36"/>
      <c r="D11" s="60">
        <v>481935</v>
      </c>
      <c r="E11" s="198">
        <v>1398.1</v>
      </c>
      <c r="F11" s="59"/>
      <c r="G11" s="60"/>
      <c r="H11" s="185">
        <v>65546</v>
      </c>
      <c r="I11" s="186">
        <v>654.70000000000005</v>
      </c>
      <c r="J11" s="59"/>
      <c r="K11" s="193">
        <v>85</v>
      </c>
      <c r="L11" s="196">
        <v>51.6</v>
      </c>
      <c r="M11" s="59"/>
      <c r="N11" s="193">
        <v>33</v>
      </c>
      <c r="O11" s="196">
        <v>28.7</v>
      </c>
      <c r="P11" s="59"/>
      <c r="Q11" s="185">
        <v>79</v>
      </c>
      <c r="R11" s="187">
        <v>277</v>
      </c>
      <c r="S11" s="59"/>
      <c r="T11" s="136">
        <f>IF(H11="","",SUM(H11,K11,N11,Q11))</f>
        <v>65743</v>
      </c>
      <c r="U11" s="140">
        <f>IF(T11="","",SUM(I11,L11,O11,R11))</f>
        <v>1012.0000000000001</v>
      </c>
      <c r="V11" s="59"/>
      <c r="W11" s="52">
        <f>IF(T11="","",SUM(T11,D11))</f>
        <v>547678</v>
      </c>
      <c r="X11" s="110">
        <f>IF(U11="","",SUM(U11,E11))</f>
        <v>2410.1</v>
      </c>
      <c r="Y11" s="37"/>
    </row>
    <row r="12" spans="1:25" s="66" customFormat="1" ht="13.5" thickBot="1" x14ac:dyDescent="0.25">
      <c r="A12" s="156"/>
      <c r="B12" s="157" t="s">
        <v>52</v>
      </c>
      <c r="C12" s="157"/>
      <c r="D12" s="124">
        <f>IF(ISERROR(D10/D11), "", D10/D11)</f>
        <v>0.13459491425192194</v>
      </c>
      <c r="E12" s="125">
        <f>IF(ISERROR(E10/E11), "", E10/E11)</f>
        <v>0.14791502753737218</v>
      </c>
      <c r="F12" s="126"/>
      <c r="G12" s="127"/>
      <c r="H12" s="128">
        <f>IF(ISERROR(H10/H11), "", H10/H11)</f>
        <v>0.26518780703627987</v>
      </c>
      <c r="I12" s="129">
        <f>IF(ISERROR(I10/I11), "", I10/I11)</f>
        <v>0.57018481747365202</v>
      </c>
      <c r="J12" s="130"/>
      <c r="K12" s="128">
        <f>IF(ISERROR(K10/K11), "", K10/K11)</f>
        <v>0.89411764705882357</v>
      </c>
      <c r="L12" s="129">
        <f>IF(ISERROR(L10/L11), "", L10/L11)</f>
        <v>0.9031007751937985</v>
      </c>
      <c r="M12" s="130"/>
      <c r="N12" s="128">
        <f>IF(ISERROR(N10/N11), "", N10/N11)</f>
        <v>0.93939393939393945</v>
      </c>
      <c r="O12" s="129">
        <f>IF(ISERROR(O10/O11), "", O10/O11)</f>
        <v>0.93728222996515675</v>
      </c>
      <c r="P12" s="126"/>
      <c r="Q12" s="128">
        <f>IF(ISERROR(Q10/Q11), "", Q10/Q11)</f>
        <v>0.87341772151898733</v>
      </c>
      <c r="R12" s="129">
        <f>IF(ISERROR(R10/R11), "", R10/R11)</f>
        <v>0.92021660649819492</v>
      </c>
      <c r="S12" s="126"/>
      <c r="T12" s="137">
        <f>IF(ISERROR(T10/T11), "", T10/T11)</f>
        <v>0.26707025843055532</v>
      </c>
      <c r="U12" s="138">
        <f>IF(ISERROR(U10/U11), "", U10/U11)</f>
        <v>0.69337944664031614</v>
      </c>
      <c r="V12" s="126"/>
      <c r="W12" s="133">
        <f>IF(ISERROR(W10/W11), "", W10/W11)</f>
        <v>0.15049718995468139</v>
      </c>
      <c r="X12" s="134">
        <f>IF(ISERROR(X10/X11), "", X10/X11)</f>
        <v>0.37695531305754948</v>
      </c>
      <c r="Y12" s="54"/>
    </row>
    <row r="13" spans="1:25" x14ac:dyDescent="0.2">
      <c r="A13" s="35"/>
      <c r="B13" s="36"/>
      <c r="C13" s="36"/>
      <c r="D13" s="179"/>
      <c r="E13" s="180"/>
      <c r="F13" s="176"/>
      <c r="G13" s="177"/>
      <c r="H13" s="181"/>
      <c r="I13" s="182"/>
      <c r="J13" s="183"/>
      <c r="K13" s="181"/>
      <c r="L13" s="182"/>
      <c r="M13" s="183"/>
      <c r="N13" s="181"/>
      <c r="O13" s="182"/>
      <c r="P13" s="176"/>
      <c r="Q13" s="181"/>
      <c r="R13" s="182"/>
      <c r="S13" s="37"/>
      <c r="T13" s="136"/>
      <c r="U13" s="147"/>
      <c r="V13" s="37"/>
      <c r="W13" s="52"/>
      <c r="X13" s="108"/>
      <c r="Y13" s="37"/>
    </row>
    <row r="14" spans="1:25" ht="13.5" thickBot="1" x14ac:dyDescent="0.25">
      <c r="A14" s="35"/>
      <c r="B14" s="36"/>
      <c r="C14" s="36"/>
      <c r="D14" s="179"/>
      <c r="E14" s="180"/>
      <c r="F14" s="176"/>
      <c r="G14" s="177"/>
      <c r="H14" s="181"/>
      <c r="I14" s="182"/>
      <c r="J14" s="183"/>
      <c r="K14" s="181"/>
      <c r="L14" s="182"/>
      <c r="M14" s="183"/>
      <c r="N14" s="181"/>
      <c r="O14" s="182"/>
      <c r="P14" s="176"/>
      <c r="Q14" s="181"/>
      <c r="R14" s="182"/>
      <c r="S14" s="37"/>
      <c r="T14" s="136"/>
      <c r="U14" s="147"/>
      <c r="V14" s="37"/>
      <c r="W14" s="52"/>
      <c r="X14" s="108"/>
      <c r="Y14" s="37"/>
    </row>
    <row r="15" spans="1:25" x14ac:dyDescent="0.2">
      <c r="A15" s="192" t="s">
        <v>7</v>
      </c>
      <c r="B15" s="40" t="s">
        <v>50</v>
      </c>
      <c r="C15" s="40"/>
      <c r="D15" s="194">
        <v>124984</v>
      </c>
      <c r="E15" s="197">
        <v>525.1</v>
      </c>
      <c r="F15" s="55"/>
      <c r="G15" s="56"/>
      <c r="H15" s="184">
        <v>34156</v>
      </c>
      <c r="I15" s="191">
        <v>931.68999999999983</v>
      </c>
      <c r="J15" s="55"/>
      <c r="K15" s="188">
        <v>304</v>
      </c>
      <c r="L15" s="195">
        <v>186.24299999999999</v>
      </c>
      <c r="M15" s="55"/>
      <c r="N15" s="184">
        <v>168</v>
      </c>
      <c r="O15" s="205">
        <v>147.10400000000001</v>
      </c>
      <c r="P15" s="55"/>
      <c r="Q15" s="189">
        <v>312</v>
      </c>
      <c r="R15" s="190">
        <v>771.26300000000003</v>
      </c>
      <c r="S15" s="55"/>
      <c r="T15" s="135">
        <f>IF(H15="","",SUM(H15,K15,N15,Q15))</f>
        <v>34940</v>
      </c>
      <c r="U15" s="139">
        <f>IF(T15="","",SUM(I15,L15,O15,R15))</f>
        <v>2036.2999999999997</v>
      </c>
      <c r="V15" s="55"/>
      <c r="W15" s="47">
        <f>IF(T15="","",SUM(T15,D15))</f>
        <v>159924</v>
      </c>
      <c r="X15" s="109">
        <f>IF(U15="","",SUM(U15,E15))</f>
        <v>2561.3999999999996</v>
      </c>
      <c r="Y15" s="37"/>
    </row>
    <row r="16" spans="1:25" x14ac:dyDescent="0.2">
      <c r="A16" s="48"/>
      <c r="B16" s="36" t="s">
        <v>51</v>
      </c>
      <c r="C16" s="36"/>
      <c r="D16" s="60">
        <v>973734</v>
      </c>
      <c r="E16" s="198">
        <v>3925.9079999999999</v>
      </c>
      <c r="F16" s="59"/>
      <c r="G16" s="60"/>
      <c r="H16" s="185">
        <v>125561</v>
      </c>
      <c r="I16" s="186">
        <v>1876.6659999999999</v>
      </c>
      <c r="J16" s="59"/>
      <c r="K16" s="193">
        <v>361</v>
      </c>
      <c r="L16" s="196">
        <v>220.84299999999999</v>
      </c>
      <c r="M16" s="59"/>
      <c r="N16" s="193">
        <v>219</v>
      </c>
      <c r="O16" s="196">
        <v>192.66300000000001</v>
      </c>
      <c r="P16" s="59"/>
      <c r="Q16" s="185">
        <v>356</v>
      </c>
      <c r="R16" s="187">
        <v>879.21400000000006</v>
      </c>
      <c r="S16" s="59"/>
      <c r="T16" s="136">
        <f>IF(H16="","",SUM(H16,K16,N16,Q16))</f>
        <v>126497</v>
      </c>
      <c r="U16" s="140">
        <f>IF(T16="","",SUM(I16,L16,O16,R16))</f>
        <v>3169.386</v>
      </c>
      <c r="V16" s="59"/>
      <c r="W16" s="52">
        <f>IF(T16="","",SUM(T16,D16))</f>
        <v>1100231</v>
      </c>
      <c r="X16" s="110">
        <f>IF(U16="","",SUM(U16,E16))</f>
        <v>7095.2939999999999</v>
      </c>
      <c r="Y16" s="37"/>
    </row>
    <row r="17" spans="1:58" s="67" customFormat="1" ht="13.5" thickBot="1" x14ac:dyDescent="0.25">
      <c r="A17" s="158"/>
      <c r="B17" s="157" t="s">
        <v>52</v>
      </c>
      <c r="C17" s="157"/>
      <c r="D17" s="124">
        <f>IF(ISERROR(D15/D16), "", D15/D16)</f>
        <v>0.12835538247611772</v>
      </c>
      <c r="E17" s="125">
        <f>IF(ISERROR(E15/E16), "", E15/E16)</f>
        <v>0.13375249751140375</v>
      </c>
      <c r="F17" s="126"/>
      <c r="G17" s="127"/>
      <c r="H17" s="128">
        <f>IF(ISERROR(H15/H16), "", H15/H16)</f>
        <v>0.27202714218586982</v>
      </c>
      <c r="I17" s="129">
        <f>IF(ISERROR(I15/I16), "", I15/I16)</f>
        <v>0.49646021188639844</v>
      </c>
      <c r="J17" s="130"/>
      <c r="K17" s="128">
        <f>IF(ISERROR(K15/K16), "", K15/K16)</f>
        <v>0.84210526315789469</v>
      </c>
      <c r="L17" s="129">
        <f>IF(ISERROR(L15/L16), "", L15/L16)</f>
        <v>0.84332761282902335</v>
      </c>
      <c r="M17" s="130"/>
      <c r="N17" s="128">
        <f>IF(ISERROR(N15/N16), "", N15/N16)</f>
        <v>0.76712328767123283</v>
      </c>
      <c r="O17" s="129">
        <f>IF(ISERROR(O15/O16), "", O15/O16)</f>
        <v>0.76353010178394398</v>
      </c>
      <c r="P17" s="126"/>
      <c r="Q17" s="128">
        <f>IF(ISERROR(Q15/Q16), "", Q15/Q16)</f>
        <v>0.8764044943820225</v>
      </c>
      <c r="R17" s="129">
        <f>IF(ISERROR(R15/R16), "", R15/R16)</f>
        <v>0.87721874310463666</v>
      </c>
      <c r="S17" s="126"/>
      <c r="T17" s="137">
        <f>IF(ISERROR(T15/T16), "", T15/T16)</f>
        <v>0.27621208408104542</v>
      </c>
      <c r="U17" s="138">
        <f>IF(ISERROR(U15/U16), "", U15/U16)</f>
        <v>0.64249037510735507</v>
      </c>
      <c r="V17" s="126"/>
      <c r="W17" s="131">
        <f>IF(ISERROR(W15/W16), "", W15/W16)</f>
        <v>0.1453549300101524</v>
      </c>
      <c r="X17" s="132">
        <f>IF(ISERROR(X15/X16), "", X15/X16)</f>
        <v>0.36099984017575587</v>
      </c>
      <c r="Y17" s="54"/>
      <c r="Z17" s="66"/>
      <c r="AA17" s="66"/>
      <c r="AB17" s="66"/>
      <c r="AC17" s="66"/>
    </row>
    <row r="18" spans="1:58" s="9" customFormat="1" x14ac:dyDescent="0.2">
      <c r="A18" s="63"/>
      <c r="B18" s="36"/>
      <c r="C18" s="36"/>
      <c r="D18" s="179"/>
      <c r="E18" s="180"/>
      <c r="F18" s="176"/>
      <c r="G18" s="177"/>
      <c r="H18" s="181"/>
      <c r="I18" s="182"/>
      <c r="J18" s="183"/>
      <c r="K18" s="181"/>
      <c r="L18" s="182"/>
      <c r="M18" s="183"/>
      <c r="N18" s="181"/>
      <c r="O18" s="182"/>
      <c r="P18" s="176"/>
      <c r="Q18" s="181"/>
      <c r="R18" s="182"/>
      <c r="S18" s="37"/>
      <c r="T18" s="136"/>
      <c r="U18" s="147"/>
      <c r="V18" s="37"/>
      <c r="W18" s="52"/>
      <c r="X18" s="108"/>
      <c r="Y18" s="37"/>
      <c r="Z18" s="2"/>
      <c r="AA18" s="2"/>
      <c r="AB18" s="2"/>
      <c r="AC18" s="2"/>
    </row>
    <row r="19" spans="1:58" s="9" customFormat="1" ht="13.5" thickBot="1" x14ac:dyDescent="0.25">
      <c r="A19" s="63"/>
      <c r="B19" s="36"/>
      <c r="C19" s="36"/>
      <c r="D19" s="179"/>
      <c r="E19" s="180"/>
      <c r="F19" s="176"/>
      <c r="G19" s="177"/>
      <c r="H19" s="181"/>
      <c r="I19" s="182"/>
      <c r="J19" s="183"/>
      <c r="K19" s="181"/>
      <c r="L19" s="182"/>
      <c r="M19" s="183"/>
      <c r="N19" s="181"/>
      <c r="O19" s="182"/>
      <c r="P19" s="176"/>
      <c r="Q19" s="181"/>
      <c r="R19" s="182"/>
      <c r="S19" s="37"/>
      <c r="T19" s="136"/>
      <c r="U19" s="147"/>
      <c r="V19" s="37"/>
      <c r="W19" s="52"/>
      <c r="X19" s="108"/>
      <c r="Y19" s="37"/>
      <c r="Z19" s="2"/>
      <c r="AA19" s="2"/>
      <c r="AB19" s="2"/>
      <c r="AC19" s="2"/>
    </row>
    <row r="20" spans="1:58" s="1" customFormat="1" x14ac:dyDescent="0.2">
      <c r="A20" s="192" t="s">
        <v>8</v>
      </c>
      <c r="B20" s="40" t="s">
        <v>50</v>
      </c>
      <c r="C20" s="40"/>
      <c r="D20" s="194">
        <v>172756</v>
      </c>
      <c r="E20" s="197">
        <v>605.5</v>
      </c>
      <c r="F20" s="55"/>
      <c r="G20" s="56"/>
      <c r="H20" s="184">
        <v>57573</v>
      </c>
      <c r="I20" s="191">
        <v>1990.1748329999996</v>
      </c>
      <c r="J20" s="55"/>
      <c r="K20" s="188">
        <v>778</v>
      </c>
      <c r="L20" s="195">
        <v>468.87089499999996</v>
      </c>
      <c r="M20" s="55"/>
      <c r="N20" s="184">
        <v>262</v>
      </c>
      <c r="O20" s="205">
        <v>227.14541300000002</v>
      </c>
      <c r="P20" s="55"/>
      <c r="Q20" s="189">
        <v>622</v>
      </c>
      <c r="R20" s="190">
        <v>1626.6244079999999</v>
      </c>
      <c r="S20" s="55"/>
      <c r="T20" s="135">
        <f>IF(H20="","",SUM(H20,K20,N20,Q20))</f>
        <v>59235</v>
      </c>
      <c r="U20" s="139">
        <f>IF(T20="","",SUM(I20,L20,O20,R20))</f>
        <v>4312.8155489999999</v>
      </c>
      <c r="V20" s="55"/>
      <c r="W20" s="47">
        <f>IF(T20="","",SUM(T20,D20))</f>
        <v>231991</v>
      </c>
      <c r="X20" s="109">
        <f>IF(U20="","",SUM(U20,E20))</f>
        <v>4918.3155489999999</v>
      </c>
      <c r="Y20" s="37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58" s="8" customFormat="1" x14ac:dyDescent="0.2">
      <c r="A21" s="64"/>
      <c r="B21" s="36" t="s">
        <v>51</v>
      </c>
      <c r="C21" s="36"/>
      <c r="D21" s="60">
        <v>1838113</v>
      </c>
      <c r="E21" s="198">
        <v>5165.7</v>
      </c>
      <c r="F21" s="59"/>
      <c r="G21" s="60"/>
      <c r="H21" s="185">
        <v>302521</v>
      </c>
      <c r="I21" s="186">
        <v>4425.7360130000006</v>
      </c>
      <c r="J21" s="59"/>
      <c r="K21" s="193">
        <v>979</v>
      </c>
      <c r="L21" s="196">
        <v>591.06814899999995</v>
      </c>
      <c r="M21" s="59"/>
      <c r="N21" s="193">
        <v>331</v>
      </c>
      <c r="O21" s="196">
        <v>286.14607599999999</v>
      </c>
      <c r="P21" s="59"/>
      <c r="Q21" s="185">
        <v>719</v>
      </c>
      <c r="R21" s="187">
        <v>1805.3259919999998</v>
      </c>
      <c r="S21" s="59"/>
      <c r="T21" s="136">
        <f>IF(H21="","",SUM(H21,K21,N21,Q21))</f>
        <v>304550</v>
      </c>
      <c r="U21" s="140">
        <f>IF(T21="","",SUM(I21,L21,O21,R21))</f>
        <v>7108.2762300000004</v>
      </c>
      <c r="V21" s="59"/>
      <c r="W21" s="52">
        <f>IF(T21="","",SUM(T21,D21))</f>
        <v>2142663</v>
      </c>
      <c r="X21" s="110">
        <f>IF(U21="","",SUM(U21,E21))</f>
        <v>12273.97623</v>
      </c>
      <c r="Y21" s="37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58" s="66" customFormat="1" ht="13.5" thickBot="1" x14ac:dyDescent="0.25">
      <c r="A22" s="156"/>
      <c r="B22" s="157" t="s">
        <v>52</v>
      </c>
      <c r="C22" s="157"/>
      <c r="D22" s="124">
        <f>IF(ISERROR(D20/D21), "", D20/D21)</f>
        <v>9.3985516668452923E-2</v>
      </c>
      <c r="E22" s="125">
        <f>IF(ISERROR(E20/E21), "", E20/E21)</f>
        <v>0.11721547902510793</v>
      </c>
      <c r="F22" s="126"/>
      <c r="G22" s="127"/>
      <c r="H22" s="128">
        <f>IF(ISERROR(H20/H21), "", H20/H21)</f>
        <v>0.19031075528640987</v>
      </c>
      <c r="I22" s="129">
        <f>IF(ISERROR(I20/I21), "", I20/I21)</f>
        <v>0.44968222848225253</v>
      </c>
      <c r="J22" s="130"/>
      <c r="K22" s="128">
        <f>IF(ISERROR(K20/K21), "", K20/K21)</f>
        <v>0.79468845760980589</v>
      </c>
      <c r="L22" s="129">
        <f>IF(ISERROR(L20/L21), "", L20/L21)</f>
        <v>0.79326029628437988</v>
      </c>
      <c r="M22" s="130"/>
      <c r="N22" s="128">
        <f>IF(ISERROR(N20/N21), "", N20/N21)</f>
        <v>0.79154078549848939</v>
      </c>
      <c r="O22" s="129">
        <f>IF(ISERROR(O20/O21), "", O20/O21)</f>
        <v>0.793809288511788</v>
      </c>
      <c r="P22" s="126"/>
      <c r="Q22" s="128">
        <f>IF(ISERROR(Q20/Q21), "", Q20/Q21)</f>
        <v>0.86509040333796938</v>
      </c>
      <c r="R22" s="129">
        <f>IF(ISERROR(R20/R21), "", R20/R21)</f>
        <v>0.90101422967824862</v>
      </c>
      <c r="S22" s="126"/>
      <c r="T22" s="137">
        <f>IF(ISERROR(T20/T21), "", T20/T21)</f>
        <v>0.19450008208832703</v>
      </c>
      <c r="U22" s="138">
        <f>IF(ISERROR(U20/U21), "", U20/U21)</f>
        <v>0.60673156324427191</v>
      </c>
      <c r="V22" s="126"/>
      <c r="W22" s="133">
        <f>IF(ISERROR(W20/W21), "", W20/W21)</f>
        <v>0.10827227613488449</v>
      </c>
      <c r="X22" s="134">
        <f>IF(ISERROR(X20/X21), "", X20/X21)</f>
        <v>0.40071085822854002</v>
      </c>
      <c r="Y22" s="54"/>
      <c r="AD22" s="67"/>
      <c r="AE22" s="67"/>
      <c r="AF22" s="67"/>
      <c r="AG22" s="67"/>
      <c r="AH22" s="67"/>
      <c r="AI22" s="67"/>
      <c r="AJ22" s="67"/>
    </row>
    <row r="23" spans="1:58" x14ac:dyDescent="0.2">
      <c r="A23" s="35"/>
      <c r="B23" s="36"/>
      <c r="C23" s="36"/>
      <c r="D23" s="179"/>
      <c r="E23" s="180"/>
      <c r="F23" s="176"/>
      <c r="G23" s="177"/>
      <c r="H23" s="181"/>
      <c r="I23" s="182"/>
      <c r="J23" s="183"/>
      <c r="K23" s="181"/>
      <c r="L23" s="182"/>
      <c r="M23" s="183"/>
      <c r="N23" s="181"/>
      <c r="O23" s="182"/>
      <c r="P23" s="176"/>
      <c r="Q23" s="181"/>
      <c r="R23" s="182"/>
      <c r="S23" s="37"/>
      <c r="T23" s="136"/>
      <c r="U23" s="147"/>
      <c r="V23" s="37"/>
      <c r="W23" s="52"/>
      <c r="X23" s="108"/>
      <c r="Y23" s="37"/>
      <c r="AD23" s="9"/>
      <c r="AE23" s="9"/>
      <c r="AF23" s="9"/>
      <c r="AG23" s="9"/>
      <c r="AH23" s="9"/>
      <c r="AI23" s="9"/>
      <c r="AJ23" s="9"/>
    </row>
    <row r="24" spans="1:58" ht="13.5" thickBot="1" x14ac:dyDescent="0.25">
      <c r="A24" s="35"/>
      <c r="B24" s="36"/>
      <c r="C24" s="36"/>
      <c r="D24" s="179"/>
      <c r="E24" s="180"/>
      <c r="F24" s="176"/>
      <c r="G24" s="177"/>
      <c r="H24" s="181"/>
      <c r="I24" s="182"/>
      <c r="J24" s="183"/>
      <c r="K24" s="181"/>
      <c r="L24" s="182"/>
      <c r="M24" s="183"/>
      <c r="N24" s="181"/>
      <c r="O24" s="182"/>
      <c r="P24" s="176"/>
      <c r="Q24" s="181"/>
      <c r="R24" s="182"/>
      <c r="S24" s="37"/>
      <c r="T24" s="136"/>
      <c r="U24" s="147"/>
      <c r="V24" s="37"/>
      <c r="W24" s="52"/>
      <c r="X24" s="108"/>
      <c r="Y24" s="37"/>
      <c r="AD24" s="9"/>
      <c r="AE24" s="9"/>
      <c r="AF24" s="9"/>
      <c r="AG24" s="9"/>
      <c r="AH24" s="9"/>
      <c r="AI24" s="9"/>
      <c r="AJ24" s="9"/>
    </row>
    <row r="25" spans="1:58" x14ac:dyDescent="0.2">
      <c r="A25" s="192" t="s">
        <v>20</v>
      </c>
      <c r="B25" s="40" t="s">
        <v>50</v>
      </c>
      <c r="C25" s="40"/>
      <c r="D25" s="194">
        <v>4148</v>
      </c>
      <c r="E25" s="197">
        <v>23.469250390000003</v>
      </c>
      <c r="F25" s="55"/>
      <c r="G25" s="56"/>
      <c r="H25" s="184">
        <v>1531</v>
      </c>
      <c r="I25" s="191">
        <v>54.450555119999954</v>
      </c>
      <c r="J25" s="55"/>
      <c r="K25" s="188">
        <v>19</v>
      </c>
      <c r="L25" s="195">
        <v>11.844878410000002</v>
      </c>
      <c r="M25" s="55"/>
      <c r="N25" s="184">
        <v>8</v>
      </c>
      <c r="O25" s="205">
        <v>7.0551651499999997</v>
      </c>
      <c r="P25" s="55"/>
      <c r="Q25" s="189">
        <v>12</v>
      </c>
      <c r="R25" s="190">
        <v>30.192374189999999</v>
      </c>
      <c r="S25" s="55"/>
      <c r="T25" s="135">
        <f>IF(H25="","",SUM(H25,K25,N25,Q25))</f>
        <v>1570</v>
      </c>
      <c r="U25" s="139">
        <f>IF(T25="","",SUM(I25,L25,O25,R25))</f>
        <v>103.54297286999994</v>
      </c>
      <c r="V25" s="55"/>
      <c r="W25" s="47">
        <f>IF(T25="","",SUM(T25,D25))</f>
        <v>5718</v>
      </c>
      <c r="X25" s="109">
        <f>IF(U25="","",SUM(U25,E25))</f>
        <v>127.01222325999994</v>
      </c>
      <c r="Y25" s="37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8" x14ac:dyDescent="0.2">
      <c r="A26" s="48"/>
      <c r="B26" s="36" t="s">
        <v>51</v>
      </c>
      <c r="C26" s="36"/>
      <c r="D26" s="60">
        <v>63147</v>
      </c>
      <c r="E26" s="198">
        <v>287.19512887999997</v>
      </c>
      <c r="F26" s="59"/>
      <c r="G26" s="60"/>
      <c r="H26" s="185">
        <v>8912</v>
      </c>
      <c r="I26" s="186">
        <v>121.43988609</v>
      </c>
      <c r="J26" s="59"/>
      <c r="K26" s="193">
        <v>20</v>
      </c>
      <c r="L26" s="196">
        <v>12.52936819</v>
      </c>
      <c r="M26" s="59"/>
      <c r="N26" s="193">
        <v>10</v>
      </c>
      <c r="O26" s="196">
        <v>8.7060429900000003</v>
      </c>
      <c r="P26" s="59"/>
      <c r="Q26" s="185">
        <v>12</v>
      </c>
      <c r="R26" s="187">
        <v>30.192374189999999</v>
      </c>
      <c r="S26" s="59"/>
      <c r="T26" s="136">
        <f>IF(H26="","",SUM(H26,K26,N26,Q26))</f>
        <v>8954</v>
      </c>
      <c r="U26" s="140">
        <f>IF(T26="","",SUM(I26,L26,O26,R26))</f>
        <v>172.86767146</v>
      </c>
      <c r="V26" s="59"/>
      <c r="W26" s="52">
        <f>IF(T26="","",SUM(T26,D26))</f>
        <v>72101</v>
      </c>
      <c r="X26" s="110">
        <f>IF(U26="","",SUM(U26,E26))</f>
        <v>460.06280033999997</v>
      </c>
      <c r="Y26" s="37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</row>
    <row r="27" spans="1:58" s="67" customFormat="1" ht="13.5" thickBot="1" x14ac:dyDescent="0.25">
      <c r="A27" s="158"/>
      <c r="B27" s="157" t="s">
        <v>52</v>
      </c>
      <c r="C27" s="157"/>
      <c r="D27" s="124">
        <f>IF(ISERROR(D25/D26), "", D25/D26)</f>
        <v>6.5687997846295157E-2</v>
      </c>
      <c r="E27" s="125">
        <f>IF(ISERROR(E25/E26), "", E25/E26)</f>
        <v>8.1718831658200805E-2</v>
      </c>
      <c r="F27" s="126"/>
      <c r="G27" s="127"/>
      <c r="H27" s="128">
        <f>IF(ISERROR(H25/H26), "", H25/H26)</f>
        <v>0.17179084380610413</v>
      </c>
      <c r="I27" s="129">
        <f>IF(ISERROR(I25/I26), "", I25/I26)</f>
        <v>0.44837455693631206</v>
      </c>
      <c r="J27" s="130"/>
      <c r="K27" s="128">
        <f>IF(ISERROR(K25/K26), "", K25/K26)</f>
        <v>0.95</v>
      </c>
      <c r="L27" s="129">
        <f>IF(ISERROR(L25/L26), "", L25/L26)</f>
        <v>0.94536917028694978</v>
      </c>
      <c r="M27" s="130"/>
      <c r="N27" s="128">
        <f>IF(ISERROR(N25/N26), "", N25/N26)</f>
        <v>0.8</v>
      </c>
      <c r="O27" s="129">
        <f>IF(ISERROR(O25/O26), "", O25/O26)</f>
        <v>0.81037563886414943</v>
      </c>
      <c r="P27" s="126"/>
      <c r="Q27" s="128">
        <f>IF(ISERROR(Q25/Q26), "", Q25/Q26)</f>
        <v>1</v>
      </c>
      <c r="R27" s="129">
        <f>IF(ISERROR(R25/R26), "", R25/R26)</f>
        <v>1</v>
      </c>
      <c r="S27" s="126"/>
      <c r="T27" s="137">
        <f>IF(ISERROR(T25/T26), "", T25/T26)</f>
        <v>0.17534062988608443</v>
      </c>
      <c r="U27" s="138">
        <f>IF(ISERROR(U25/U26), "", U25/U26)</f>
        <v>0.59897245098230434</v>
      </c>
      <c r="V27" s="126"/>
      <c r="W27" s="133">
        <f>IF(ISERROR(W25/W26), "", W25/W26)</f>
        <v>7.9305418787534152E-2</v>
      </c>
      <c r="X27" s="134">
        <f>IF(ISERROR(X25/X26), "", X25/X26)</f>
        <v>0.2760758382684585</v>
      </c>
      <c r="Y27" s="54"/>
      <c r="Z27" s="66"/>
      <c r="AA27" s="66"/>
      <c r="AB27" s="66"/>
      <c r="AC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</row>
    <row r="28" spans="1:58" ht="13.5" thickBot="1" x14ac:dyDescent="0.25">
      <c r="A28" s="35"/>
      <c r="B28" s="36"/>
      <c r="C28" s="36"/>
      <c r="D28" s="68"/>
      <c r="E28" s="69"/>
      <c r="F28" s="59"/>
      <c r="G28" s="70"/>
      <c r="H28" s="71"/>
      <c r="I28" s="72"/>
      <c r="J28" s="73"/>
      <c r="K28" s="71"/>
      <c r="L28" s="72"/>
      <c r="M28" s="73"/>
      <c r="N28" s="71"/>
      <c r="O28" s="72"/>
      <c r="P28" s="74"/>
      <c r="Q28" s="71"/>
      <c r="R28" s="72"/>
      <c r="S28" s="74"/>
      <c r="T28" s="71"/>
      <c r="U28" s="69"/>
      <c r="V28" s="59"/>
      <c r="W28" s="53"/>
      <c r="X28" s="111"/>
      <c r="Y28" s="59"/>
      <c r="AD28" s="1"/>
      <c r="AE28" s="1"/>
      <c r="AF28" s="1"/>
      <c r="AG28" s="1"/>
      <c r="AH28" s="1"/>
      <c r="AI28" s="1"/>
      <c r="AJ28" s="1"/>
      <c r="BF28" s="9"/>
    </row>
    <row r="29" spans="1:58" s="1" customFormat="1" ht="13.5" x14ac:dyDescent="0.25">
      <c r="B29" s="18"/>
      <c r="C29" s="18"/>
      <c r="D29" s="19"/>
      <c r="E29" s="19"/>
      <c r="F29" s="19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19"/>
      <c r="W29" s="76"/>
      <c r="X29" s="76"/>
      <c r="Y29" s="19"/>
      <c r="Z29" s="9"/>
      <c r="AA29" s="9"/>
      <c r="AB29" s="9"/>
      <c r="AC29" s="9"/>
      <c r="AD29" s="8"/>
      <c r="AE29" s="8"/>
      <c r="AF29" s="8"/>
      <c r="AG29" s="8"/>
      <c r="AH29" s="8"/>
      <c r="AI29" s="8"/>
      <c r="AJ29" s="8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</row>
    <row r="30" spans="1:58" s="8" customFormat="1" ht="13.5" x14ac:dyDescent="0.25">
      <c r="B30" s="18"/>
      <c r="C30" s="18"/>
      <c r="D30" s="19"/>
      <c r="E30" s="19"/>
      <c r="F30" s="19"/>
      <c r="G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19"/>
      <c r="W30" s="76"/>
      <c r="X30" s="76"/>
      <c r="Y30" s="19"/>
      <c r="Z30" s="9"/>
      <c r="AA30" s="9"/>
      <c r="AB30" s="9"/>
      <c r="AC30" s="9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1"/>
    </row>
    <row r="31" spans="1:58" x14ac:dyDescent="0.2">
      <c r="B31" s="15"/>
      <c r="C31" s="15"/>
      <c r="D31" s="15"/>
      <c r="E31" s="15"/>
      <c r="F31" s="15"/>
      <c r="G31" s="15"/>
      <c r="H31" s="178" t="s">
        <v>108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77"/>
      <c r="X31" s="77"/>
      <c r="Y31" s="15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8"/>
    </row>
    <row r="32" spans="1:58" ht="13.5" x14ac:dyDescent="0.2">
      <c r="B32" s="14"/>
      <c r="C32" s="14"/>
      <c r="D32" s="14"/>
      <c r="E32" s="14"/>
      <c r="F32" s="14"/>
      <c r="G32" s="14"/>
      <c r="H32" s="178" t="s">
        <v>60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78"/>
      <c r="X32" s="78"/>
      <c r="Y32" s="14"/>
      <c r="Z32" s="8"/>
      <c r="AA32" s="8"/>
      <c r="AB32" s="8"/>
      <c r="AC32" s="8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2:58" x14ac:dyDescent="0.2">
      <c r="B33" s="15"/>
      <c r="C33" s="15"/>
      <c r="D33" s="23"/>
      <c r="E33" s="23"/>
      <c r="F33" s="23"/>
      <c r="G33" s="23"/>
      <c r="H33" s="18" t="s">
        <v>109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79"/>
      <c r="X33" s="79"/>
      <c r="Y33" s="23"/>
      <c r="AD33" s="9"/>
      <c r="AE33" s="9"/>
      <c r="AF33" s="9"/>
      <c r="AG33" s="9"/>
      <c r="AH33" s="9"/>
      <c r="AI33" s="9"/>
      <c r="AJ33" s="9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2:58" s="9" customFormat="1" x14ac:dyDescent="0.2">
      <c r="B34" s="15"/>
      <c r="C34" s="15"/>
      <c r="D34" s="23"/>
      <c r="E34" s="23"/>
      <c r="F34" s="23"/>
      <c r="G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79"/>
      <c r="X34" s="79"/>
      <c r="Y34" s="23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</row>
    <row r="35" spans="2:58" x14ac:dyDescent="0.25">
      <c r="B35" s="15"/>
      <c r="C35" s="15"/>
      <c r="D35" s="16"/>
      <c r="E35" s="16"/>
      <c r="F35" s="16"/>
      <c r="G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80"/>
      <c r="X35" s="80"/>
      <c r="Y35" s="16"/>
      <c r="AD35" s="1"/>
      <c r="AE35" s="1"/>
      <c r="AF35" s="1"/>
      <c r="AG35" s="1"/>
      <c r="AH35" s="1"/>
      <c r="AI35" s="1"/>
      <c r="AJ35" s="1"/>
      <c r="BF35" s="9"/>
    </row>
    <row r="36" spans="2:58" x14ac:dyDescent="0.25">
      <c r="B36" s="15"/>
      <c r="C36" s="15"/>
      <c r="D36" s="16"/>
      <c r="E36" s="16"/>
      <c r="F36" s="16"/>
      <c r="G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80"/>
      <c r="X36" s="80"/>
      <c r="Y36" s="16"/>
      <c r="AD36" s="8"/>
      <c r="AE36" s="8"/>
      <c r="AF36" s="8"/>
      <c r="AG36" s="8"/>
      <c r="AH36" s="8"/>
      <c r="AI36" s="8"/>
      <c r="AJ36" s="8"/>
    </row>
    <row r="37" spans="2:58" ht="13.5" x14ac:dyDescent="0.25"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76"/>
      <c r="X37" s="76"/>
      <c r="Y37" s="19"/>
      <c r="Z37" s="9"/>
      <c r="AA37" s="9"/>
      <c r="AB37" s="9"/>
      <c r="AC37" s="9"/>
    </row>
    <row r="38" spans="2:58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77"/>
      <c r="X38" s="77"/>
      <c r="Y38" s="15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</row>
    <row r="39" spans="2:58" ht="13.5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78"/>
      <c r="X39" s="78"/>
      <c r="Y39" s="14"/>
      <c r="Z39" s="8"/>
      <c r="AA39" s="8"/>
      <c r="AB39" s="8"/>
      <c r="AC39" s="8"/>
    </row>
    <row r="40" spans="2:58" x14ac:dyDescent="0.25">
      <c r="B40" s="15"/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80"/>
      <c r="X40" s="80"/>
      <c r="Y40" s="16"/>
      <c r="Z40" s="4"/>
      <c r="AA40" s="4"/>
      <c r="AD40" s="9"/>
      <c r="AE40" s="9"/>
      <c r="AF40" s="9"/>
      <c r="AG40" s="9"/>
      <c r="AH40" s="9"/>
      <c r="AI40" s="9"/>
      <c r="AJ40" s="9"/>
    </row>
    <row r="41" spans="2:58" x14ac:dyDescent="0.25">
      <c r="B41" s="15"/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80"/>
      <c r="X41" s="80"/>
      <c r="Y41" s="16"/>
      <c r="Z41" s="4"/>
      <c r="AA41" s="4"/>
    </row>
    <row r="42" spans="2:58" x14ac:dyDescent="0.25">
      <c r="B42" s="15"/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80"/>
      <c r="X42" s="80"/>
      <c r="Y42" s="16"/>
      <c r="Z42" s="12"/>
    </row>
    <row r="43" spans="2:58" x14ac:dyDescent="0.25">
      <c r="B43" s="15"/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80"/>
      <c r="X43" s="80"/>
      <c r="Y43" s="16"/>
      <c r="Z43" s="4"/>
    </row>
    <row r="44" spans="2:58" ht="13.5" x14ac:dyDescent="0.25">
      <c r="B44" s="18"/>
      <c r="C44" s="18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76"/>
      <c r="X44" s="76"/>
      <c r="Y44" s="19"/>
      <c r="Z44" s="11"/>
      <c r="AA44" s="9"/>
      <c r="AB44" s="9"/>
      <c r="AC44" s="9"/>
    </row>
    <row r="45" spans="2:58" x14ac:dyDescent="0.25"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81"/>
      <c r="X45" s="81"/>
      <c r="Y45" s="4"/>
    </row>
    <row r="46" spans="2:58" x14ac:dyDescent="0.25">
      <c r="D46" s="13"/>
      <c r="E46" s="13"/>
      <c r="F46" s="13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82"/>
      <c r="X46" s="82"/>
      <c r="Y46" s="12"/>
    </row>
    <row r="47" spans="2:58" x14ac:dyDescent="0.25">
      <c r="B47" s="21"/>
      <c r="C47" s="21"/>
    </row>
  </sheetData>
  <mergeCells count="9">
    <mergeCell ref="A4:Y4"/>
    <mergeCell ref="D5:E5"/>
    <mergeCell ref="G5:U5"/>
    <mergeCell ref="W5:X5"/>
    <mergeCell ref="H6:I6"/>
    <mergeCell ref="K6:L6"/>
    <mergeCell ref="N6:O6"/>
    <mergeCell ref="Q6:R6"/>
    <mergeCell ref="T6:U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47"/>
  <sheetViews>
    <sheetView workbookViewId="0">
      <selection activeCell="R8" sqref="R8"/>
    </sheetView>
  </sheetViews>
  <sheetFormatPr defaultRowHeight="12.75" x14ac:dyDescent="0.25"/>
  <cols>
    <col min="1" max="1" width="6.75" style="2" customWidth="1"/>
    <col min="2" max="2" width="11.875" style="2" customWidth="1"/>
    <col min="3" max="3" width="0.75" style="2" customWidth="1"/>
    <col min="4" max="5" width="8.875" style="2" customWidth="1"/>
    <col min="6" max="6" width="2.625" style="2" customWidth="1"/>
    <col min="7" max="7" width="0.5" style="2" customWidth="1"/>
    <col min="8" max="9" width="8.875" style="2" customWidth="1"/>
    <col min="10" max="10" width="0.625" style="2" customWidth="1"/>
    <col min="11" max="12" width="8.875" style="2" customWidth="1"/>
    <col min="13" max="13" width="0.625" style="2" customWidth="1"/>
    <col min="14" max="15" width="8.875" style="2" customWidth="1"/>
    <col min="16" max="16" width="0.5" style="2" customWidth="1"/>
    <col min="17" max="18" width="8.875" style="2" customWidth="1"/>
    <col min="19" max="19" width="0.625" style="2" customWidth="1"/>
    <col min="20" max="21" width="8.875" style="2" customWidth="1"/>
    <col min="22" max="22" width="2.5" style="2" customWidth="1"/>
    <col min="23" max="24" width="8.875" style="7" customWidth="1"/>
    <col min="25" max="25" width="1.375" style="2" customWidth="1"/>
    <col min="26" max="16384" width="9" style="2"/>
  </cols>
  <sheetData>
    <row r="1" spans="1:25" ht="15.75" customHeight="1" x14ac:dyDescent="0.25">
      <c r="A1" s="164" t="s">
        <v>42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</row>
    <row r="2" spans="1:25" ht="15.75" customHeight="1" x14ac:dyDescent="0.25">
      <c r="A2" s="165" t="s">
        <v>105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</row>
    <row r="4" spans="1:25" s="7" customFormat="1" ht="16.5" customHeight="1" thickBot="1" x14ac:dyDescent="0.3">
      <c r="A4" s="208" t="s">
        <v>1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08"/>
      <c r="T4" s="208"/>
      <c r="U4" s="208"/>
      <c r="V4" s="208"/>
      <c r="W4" s="208"/>
      <c r="X4" s="208"/>
      <c r="Y4" s="208"/>
    </row>
    <row r="5" spans="1:25" s="8" customFormat="1" ht="15.75" x14ac:dyDescent="0.25">
      <c r="A5" s="25" t="s">
        <v>56</v>
      </c>
      <c r="B5" s="26"/>
      <c r="C5" s="26"/>
      <c r="D5" s="209" t="s">
        <v>3</v>
      </c>
      <c r="E5" s="210"/>
      <c r="F5" s="27"/>
      <c r="G5" s="209" t="s">
        <v>43</v>
      </c>
      <c r="H5" s="211"/>
      <c r="I5" s="211"/>
      <c r="J5" s="211"/>
      <c r="K5" s="211"/>
      <c r="L5" s="211"/>
      <c r="M5" s="211"/>
      <c r="N5" s="211"/>
      <c r="O5" s="211"/>
      <c r="P5" s="211"/>
      <c r="Q5" s="211"/>
      <c r="R5" s="211"/>
      <c r="S5" s="211"/>
      <c r="T5" s="211"/>
      <c r="U5" s="210"/>
      <c r="V5" s="28"/>
      <c r="W5" s="209" t="s">
        <v>11</v>
      </c>
      <c r="X5" s="212"/>
      <c r="Y5" s="28"/>
    </row>
    <row r="6" spans="1:25" s="8" customFormat="1" ht="13.5" x14ac:dyDescent="0.25">
      <c r="A6" s="29"/>
      <c r="B6" s="26"/>
      <c r="C6" s="26"/>
      <c r="D6" s="30"/>
      <c r="E6" s="31"/>
      <c r="F6" s="26"/>
      <c r="G6" s="32"/>
      <c r="H6" s="213" t="s">
        <v>61</v>
      </c>
      <c r="I6" s="214"/>
      <c r="J6" s="33"/>
      <c r="K6" s="213" t="s">
        <v>62</v>
      </c>
      <c r="L6" s="214"/>
      <c r="M6" s="33"/>
      <c r="N6" s="213" t="s">
        <v>63</v>
      </c>
      <c r="O6" s="214"/>
      <c r="P6" s="33"/>
      <c r="Q6" s="215" t="s">
        <v>64</v>
      </c>
      <c r="R6" s="214"/>
      <c r="S6" s="33"/>
      <c r="T6" s="215" t="s">
        <v>44</v>
      </c>
      <c r="U6" s="216"/>
      <c r="V6" s="33"/>
      <c r="W6" s="34"/>
      <c r="X6" s="102"/>
      <c r="Y6" s="26"/>
    </row>
    <row r="7" spans="1:25" s="116" customFormat="1" ht="27" x14ac:dyDescent="0.25">
      <c r="A7" s="112"/>
      <c r="B7" s="113"/>
      <c r="C7" s="113"/>
      <c r="D7" s="103" t="s">
        <v>45</v>
      </c>
      <c r="E7" s="104" t="s">
        <v>46</v>
      </c>
      <c r="F7" s="113"/>
      <c r="G7" s="103"/>
      <c r="H7" s="114" t="s">
        <v>45</v>
      </c>
      <c r="I7" s="115" t="s">
        <v>47</v>
      </c>
      <c r="J7" s="113"/>
      <c r="K7" s="114" t="s">
        <v>45</v>
      </c>
      <c r="L7" s="115" t="s">
        <v>47</v>
      </c>
      <c r="M7" s="113"/>
      <c r="N7" s="114" t="s">
        <v>45</v>
      </c>
      <c r="O7" s="115" t="s">
        <v>47</v>
      </c>
      <c r="P7" s="113"/>
      <c r="Q7" s="114" t="s">
        <v>45</v>
      </c>
      <c r="R7" s="115" t="s">
        <v>47</v>
      </c>
      <c r="S7" s="113"/>
      <c r="T7" s="114" t="s">
        <v>45</v>
      </c>
      <c r="U7" s="104" t="s">
        <v>47</v>
      </c>
      <c r="V7" s="113"/>
      <c r="W7" s="103" t="s">
        <v>45</v>
      </c>
      <c r="X7" s="104" t="s">
        <v>47</v>
      </c>
      <c r="Y7" s="113"/>
    </row>
    <row r="8" spans="1:25" s="7" customFormat="1" x14ac:dyDescent="0.2">
      <c r="A8" s="117"/>
      <c r="B8" s="118"/>
      <c r="C8" s="118"/>
      <c r="D8" s="105" t="s">
        <v>48</v>
      </c>
      <c r="E8" s="106" t="s">
        <v>49</v>
      </c>
      <c r="F8" s="119"/>
      <c r="G8" s="85"/>
      <c r="H8" s="120" t="s">
        <v>48</v>
      </c>
      <c r="I8" s="121" t="s">
        <v>49</v>
      </c>
      <c r="J8" s="122"/>
      <c r="K8" s="121" t="s">
        <v>48</v>
      </c>
      <c r="L8" s="121" t="s">
        <v>49</v>
      </c>
      <c r="M8" s="122"/>
      <c r="N8" s="121" t="s">
        <v>48</v>
      </c>
      <c r="O8" s="121" t="s">
        <v>49</v>
      </c>
      <c r="P8" s="123"/>
      <c r="Q8" s="121" t="s">
        <v>48</v>
      </c>
      <c r="R8" s="121" t="s">
        <v>49</v>
      </c>
      <c r="S8" s="123"/>
      <c r="T8" s="121" t="s">
        <v>48</v>
      </c>
      <c r="U8" s="106" t="s">
        <v>49</v>
      </c>
      <c r="V8" s="119"/>
      <c r="W8" s="105" t="s">
        <v>48</v>
      </c>
      <c r="X8" s="106" t="s">
        <v>49</v>
      </c>
      <c r="Y8" s="119"/>
    </row>
    <row r="9" spans="1:25" ht="13.5" thickBot="1" x14ac:dyDescent="0.25">
      <c r="A9" s="35"/>
      <c r="B9" s="36"/>
      <c r="C9" s="36"/>
      <c r="D9" s="49"/>
      <c r="E9" s="50"/>
      <c r="F9" s="37"/>
      <c r="G9" s="38"/>
      <c r="H9" s="44"/>
      <c r="I9" s="51"/>
      <c r="J9" s="45"/>
      <c r="K9" s="44"/>
      <c r="L9" s="51"/>
      <c r="M9" s="45"/>
      <c r="N9" s="44"/>
      <c r="O9" s="51"/>
      <c r="P9" s="37"/>
      <c r="Q9" s="44"/>
      <c r="R9" s="51"/>
      <c r="S9" s="37"/>
      <c r="T9" s="83"/>
      <c r="U9" s="84"/>
      <c r="V9" s="37"/>
      <c r="W9" s="85"/>
      <c r="X9" s="107"/>
      <c r="Y9" s="37"/>
    </row>
    <row r="10" spans="1:25" x14ac:dyDescent="0.2">
      <c r="A10" s="39" t="s">
        <v>6</v>
      </c>
      <c r="B10" s="40" t="s">
        <v>50</v>
      </c>
      <c r="C10" s="40"/>
      <c r="D10" s="194">
        <v>63712</v>
      </c>
      <c r="E10" s="197">
        <v>203.4</v>
      </c>
      <c r="F10" s="55"/>
      <c r="G10" s="56"/>
      <c r="H10" s="184">
        <v>17302</v>
      </c>
      <c r="I10" s="191">
        <v>372.7</v>
      </c>
      <c r="J10" s="55"/>
      <c r="K10" s="188">
        <v>76</v>
      </c>
      <c r="L10" s="195">
        <v>46.6</v>
      </c>
      <c r="M10" s="55"/>
      <c r="N10" s="184">
        <v>31</v>
      </c>
      <c r="O10" s="205">
        <v>26.9</v>
      </c>
      <c r="P10" s="55"/>
      <c r="Q10" s="189">
        <v>70</v>
      </c>
      <c r="R10" s="190">
        <v>258.5</v>
      </c>
      <c r="S10" s="55"/>
      <c r="T10" s="135">
        <f>IF(H10="","",SUM(H10,K10,N10,Q10))</f>
        <v>17479</v>
      </c>
      <c r="U10" s="139">
        <f>IF(T10="","",SUM(I10,L10,O10,R10))</f>
        <v>704.7</v>
      </c>
      <c r="V10" s="55"/>
      <c r="W10" s="47">
        <f>IF(T10="","",SUM(T10,D10))</f>
        <v>81191</v>
      </c>
      <c r="X10" s="109">
        <f>IF(U10="","",SUM(U10,E10))</f>
        <v>908.1</v>
      </c>
      <c r="Y10" s="37"/>
    </row>
    <row r="11" spans="1:25" x14ac:dyDescent="0.2">
      <c r="A11" s="48"/>
      <c r="B11" s="36" t="s">
        <v>51</v>
      </c>
      <c r="C11" s="36"/>
      <c r="D11" s="60">
        <v>482278</v>
      </c>
      <c r="E11" s="198">
        <v>1397.9</v>
      </c>
      <c r="F11" s="59"/>
      <c r="G11" s="60"/>
      <c r="H11" s="185">
        <v>65626</v>
      </c>
      <c r="I11" s="186">
        <v>654.29999999999995</v>
      </c>
      <c r="J11" s="59"/>
      <c r="K11" s="193">
        <v>85</v>
      </c>
      <c r="L11" s="196">
        <v>51.6</v>
      </c>
      <c r="M11" s="59"/>
      <c r="N11" s="193">
        <v>33</v>
      </c>
      <c r="O11" s="196">
        <v>28.7</v>
      </c>
      <c r="P11" s="59"/>
      <c r="Q11" s="185">
        <v>79</v>
      </c>
      <c r="R11" s="187">
        <v>277</v>
      </c>
      <c r="S11" s="59"/>
      <c r="T11" s="136">
        <f>IF(H11="","",SUM(H11,K11,N11,Q11))</f>
        <v>65823</v>
      </c>
      <c r="U11" s="140">
        <f>IF(T11="","",SUM(I11,L11,O11,R11))</f>
        <v>1011.6</v>
      </c>
      <c r="V11" s="59"/>
      <c r="W11" s="52">
        <f>IF(T11="","",SUM(T11,D11))</f>
        <v>548101</v>
      </c>
      <c r="X11" s="110">
        <f>IF(U11="","",SUM(U11,E11))</f>
        <v>2409.5</v>
      </c>
      <c r="Y11" s="37"/>
    </row>
    <row r="12" spans="1:25" s="66" customFormat="1" ht="13.5" thickBot="1" x14ac:dyDescent="0.25">
      <c r="A12" s="156"/>
      <c r="B12" s="157" t="s">
        <v>52</v>
      </c>
      <c r="C12" s="157"/>
      <c r="D12" s="124">
        <f>IF(ISERROR(D10/D11), "", D10/D11)</f>
        <v>0.13210637847880269</v>
      </c>
      <c r="E12" s="125">
        <f>IF(ISERROR(E10/E11), "", E10/E11)</f>
        <v>0.14550397024107589</v>
      </c>
      <c r="F12" s="126"/>
      <c r="G12" s="127"/>
      <c r="H12" s="128">
        <f>IF(ISERROR(H10/H11), "", H10/H11)</f>
        <v>0.26364550635418887</v>
      </c>
      <c r="I12" s="129">
        <f>IF(ISERROR(I10/I11), "", I10/I11)</f>
        <v>0.5696163839217484</v>
      </c>
      <c r="J12" s="130"/>
      <c r="K12" s="128">
        <f>IF(ISERROR(K10/K11), "", K10/K11)</f>
        <v>0.89411764705882357</v>
      </c>
      <c r="L12" s="129">
        <f>IF(ISERROR(L10/L11), "", L10/L11)</f>
        <v>0.9031007751937985</v>
      </c>
      <c r="M12" s="130"/>
      <c r="N12" s="128">
        <f>IF(ISERROR(N10/N11), "", N10/N11)</f>
        <v>0.93939393939393945</v>
      </c>
      <c r="O12" s="129">
        <f>IF(ISERROR(O10/O11), "", O10/O11)</f>
        <v>0.93728222996515675</v>
      </c>
      <c r="P12" s="126"/>
      <c r="Q12" s="128">
        <f>IF(ISERROR(Q10/Q11), "", Q10/Q11)</f>
        <v>0.88607594936708856</v>
      </c>
      <c r="R12" s="129">
        <f>IF(ISERROR(R10/R11), "", R10/R11)</f>
        <v>0.93321299638989175</v>
      </c>
      <c r="S12" s="126"/>
      <c r="T12" s="137">
        <f>IF(ISERROR(T10/T11), "", T10/T11)</f>
        <v>0.26554547802439876</v>
      </c>
      <c r="U12" s="138">
        <f>IF(ISERROR(U10/U11), "", U10/U11)</f>
        <v>0.69661921708185059</v>
      </c>
      <c r="V12" s="126"/>
      <c r="W12" s="133">
        <f>IF(ISERROR(W10/W11), "", W10/W11)</f>
        <v>0.14813145752333967</v>
      </c>
      <c r="X12" s="134">
        <f>IF(ISERROR(X10/X11), "", X10/X11)</f>
        <v>0.37688317078231998</v>
      </c>
      <c r="Y12" s="54"/>
    </row>
    <row r="13" spans="1:25" x14ac:dyDescent="0.2">
      <c r="A13" s="35"/>
      <c r="B13" s="36"/>
      <c r="C13" s="36"/>
      <c r="D13" s="179"/>
      <c r="E13" s="180"/>
      <c r="F13" s="176"/>
      <c r="G13" s="177"/>
      <c r="H13" s="181"/>
      <c r="I13" s="182"/>
      <c r="J13" s="183"/>
      <c r="K13" s="181"/>
      <c r="L13" s="182"/>
      <c r="M13" s="183"/>
      <c r="N13" s="181"/>
      <c r="O13" s="182"/>
      <c r="P13" s="176"/>
      <c r="Q13" s="181"/>
      <c r="R13" s="182"/>
      <c r="S13" s="37"/>
      <c r="T13" s="136"/>
      <c r="U13" s="147"/>
      <c r="V13" s="37"/>
      <c r="W13" s="52"/>
      <c r="X13" s="108"/>
      <c r="Y13" s="37"/>
    </row>
    <row r="14" spans="1:25" ht="13.5" thickBot="1" x14ac:dyDescent="0.25">
      <c r="A14" s="35"/>
      <c r="B14" s="36"/>
      <c r="C14" s="36"/>
      <c r="D14" s="179"/>
      <c r="E14" s="180"/>
      <c r="F14" s="176"/>
      <c r="G14" s="177"/>
      <c r="H14" s="181"/>
      <c r="I14" s="182"/>
      <c r="J14" s="183"/>
      <c r="K14" s="181"/>
      <c r="L14" s="182"/>
      <c r="M14" s="183"/>
      <c r="N14" s="181"/>
      <c r="O14" s="182"/>
      <c r="P14" s="176"/>
      <c r="Q14" s="181"/>
      <c r="R14" s="182"/>
      <c r="S14" s="37"/>
      <c r="T14" s="136"/>
      <c r="U14" s="147"/>
      <c r="V14" s="37"/>
      <c r="W14" s="52"/>
      <c r="X14" s="108"/>
      <c r="Y14" s="37"/>
    </row>
    <row r="15" spans="1:25" x14ac:dyDescent="0.2">
      <c r="A15" s="192" t="s">
        <v>7</v>
      </c>
      <c r="B15" s="40" t="s">
        <v>50</v>
      </c>
      <c r="C15" s="40"/>
      <c r="D15" s="194">
        <v>122541</v>
      </c>
      <c r="E15" s="197">
        <v>518.5</v>
      </c>
      <c r="F15" s="55"/>
      <c r="G15" s="56"/>
      <c r="H15" s="184">
        <v>33854</v>
      </c>
      <c r="I15" s="191">
        <v>930.24300000000005</v>
      </c>
      <c r="J15" s="55"/>
      <c r="K15" s="188">
        <v>303</v>
      </c>
      <c r="L15" s="195">
        <v>185.708</v>
      </c>
      <c r="M15" s="55"/>
      <c r="N15" s="184">
        <v>167</v>
      </c>
      <c r="O15" s="205">
        <v>146.34800000000001</v>
      </c>
      <c r="P15" s="55"/>
      <c r="Q15" s="189">
        <v>310</v>
      </c>
      <c r="R15" s="190">
        <v>768.601</v>
      </c>
      <c r="S15" s="55"/>
      <c r="T15" s="135">
        <f>IF(H15="","",SUM(H15,K15,N15,Q15))</f>
        <v>34634</v>
      </c>
      <c r="U15" s="139">
        <f>IF(T15="","",SUM(I15,L15,O15,R15))</f>
        <v>2030.9</v>
      </c>
      <c r="V15" s="55"/>
      <c r="W15" s="47">
        <f>IF(T15="","",SUM(T15,D15))</f>
        <v>157175</v>
      </c>
      <c r="X15" s="109">
        <f>IF(U15="","",SUM(U15,E15))</f>
        <v>2549.4</v>
      </c>
      <c r="Y15" s="37"/>
    </row>
    <row r="16" spans="1:25" x14ac:dyDescent="0.2">
      <c r="A16" s="48"/>
      <c r="B16" s="36" t="s">
        <v>51</v>
      </c>
      <c r="C16" s="36"/>
      <c r="D16" s="60">
        <v>972983</v>
      </c>
      <c r="E16" s="198">
        <v>3930.19</v>
      </c>
      <c r="F16" s="59"/>
      <c r="G16" s="60"/>
      <c r="H16" s="185">
        <v>125494</v>
      </c>
      <c r="I16" s="186">
        <v>1868.0980000000004</v>
      </c>
      <c r="J16" s="59"/>
      <c r="K16" s="193">
        <v>361</v>
      </c>
      <c r="L16" s="196">
        <v>220.78800000000001</v>
      </c>
      <c r="M16" s="59"/>
      <c r="N16" s="193">
        <v>219</v>
      </c>
      <c r="O16" s="196">
        <v>192.886</v>
      </c>
      <c r="P16" s="59"/>
      <c r="Q16" s="185">
        <v>358</v>
      </c>
      <c r="R16" s="187">
        <v>883.34100000000001</v>
      </c>
      <c r="S16" s="59"/>
      <c r="T16" s="136">
        <f>IF(H16="","",SUM(H16,K16,N16,Q16))</f>
        <v>126432</v>
      </c>
      <c r="U16" s="140">
        <f>IF(T16="","",SUM(I16,L16,O16,R16))</f>
        <v>3165.1130000000003</v>
      </c>
      <c r="V16" s="59"/>
      <c r="W16" s="52">
        <f>IF(T16="","",SUM(T16,D16))</f>
        <v>1099415</v>
      </c>
      <c r="X16" s="110">
        <f>IF(U16="","",SUM(U16,E16))</f>
        <v>7095.3029999999999</v>
      </c>
      <c r="Y16" s="37"/>
    </row>
    <row r="17" spans="1:58" s="67" customFormat="1" ht="13.5" thickBot="1" x14ac:dyDescent="0.25">
      <c r="A17" s="158"/>
      <c r="B17" s="157" t="s">
        <v>52</v>
      </c>
      <c r="C17" s="157"/>
      <c r="D17" s="124">
        <f>IF(ISERROR(D15/D16), "", D15/D16)</f>
        <v>0.12594361874770679</v>
      </c>
      <c r="E17" s="125">
        <f>IF(ISERROR(E15/E16), "", E15/E16)</f>
        <v>0.13192746406662273</v>
      </c>
      <c r="F17" s="126"/>
      <c r="G17" s="127"/>
      <c r="H17" s="128">
        <f>IF(ISERROR(H15/H16), "", H15/H16)</f>
        <v>0.26976588522160422</v>
      </c>
      <c r="I17" s="129">
        <f>IF(ISERROR(I15/I16), "", I15/I16)</f>
        <v>0.49796263365198179</v>
      </c>
      <c r="J17" s="130"/>
      <c r="K17" s="128">
        <f>IF(ISERROR(K15/K16), "", K15/K16)</f>
        <v>0.83933518005540164</v>
      </c>
      <c r="L17" s="129">
        <f>IF(ISERROR(L15/L16), "", L15/L16)</f>
        <v>0.84111455332717355</v>
      </c>
      <c r="M17" s="130"/>
      <c r="N17" s="128">
        <f>IF(ISERROR(N15/N16), "", N15/N16)</f>
        <v>0.76255707762557079</v>
      </c>
      <c r="O17" s="129">
        <f>IF(ISERROR(O15/O16), "", O15/O16)</f>
        <v>0.7587279532988398</v>
      </c>
      <c r="P17" s="126"/>
      <c r="Q17" s="128">
        <f>IF(ISERROR(Q15/Q16), "", Q15/Q16)</f>
        <v>0.86592178770949724</v>
      </c>
      <c r="R17" s="129">
        <f>IF(ISERROR(R15/R16), "", R15/R16)</f>
        <v>0.87010678775240813</v>
      </c>
      <c r="S17" s="126"/>
      <c r="T17" s="137">
        <f>IF(ISERROR(T15/T16), "", T15/T16)</f>
        <v>0.27393381422424701</v>
      </c>
      <c r="U17" s="138">
        <f>IF(ISERROR(U15/U16), "", U15/U16)</f>
        <v>0.64165165667070967</v>
      </c>
      <c r="V17" s="126"/>
      <c r="W17" s="131">
        <f>IF(ISERROR(W15/W16), "", W15/W16)</f>
        <v>0.14296239363661584</v>
      </c>
      <c r="X17" s="132">
        <f>IF(ISERROR(X15/X16), "", X15/X16)</f>
        <v>0.35930812257066402</v>
      </c>
      <c r="Y17" s="54"/>
      <c r="Z17" s="66"/>
      <c r="AA17" s="66"/>
      <c r="AB17" s="66"/>
      <c r="AC17" s="66"/>
    </row>
    <row r="18" spans="1:58" s="9" customFormat="1" x14ac:dyDescent="0.2">
      <c r="A18" s="63"/>
      <c r="B18" s="36"/>
      <c r="C18" s="36"/>
      <c r="D18" s="179"/>
      <c r="E18" s="180"/>
      <c r="F18" s="176"/>
      <c r="G18" s="177"/>
      <c r="H18" s="181"/>
      <c r="I18" s="182"/>
      <c r="J18" s="183"/>
      <c r="K18" s="181"/>
      <c r="L18" s="182"/>
      <c r="M18" s="183"/>
      <c r="N18" s="181"/>
      <c r="O18" s="182"/>
      <c r="P18" s="176"/>
      <c r="Q18" s="181"/>
      <c r="R18" s="182"/>
      <c r="S18" s="37"/>
      <c r="T18" s="136"/>
      <c r="U18" s="147"/>
      <c r="V18" s="37"/>
      <c r="W18" s="52"/>
      <c r="X18" s="108"/>
      <c r="Y18" s="37"/>
      <c r="Z18" s="2"/>
      <c r="AA18" s="2"/>
      <c r="AB18" s="2"/>
      <c r="AC18" s="2"/>
    </row>
    <row r="19" spans="1:58" s="9" customFormat="1" ht="13.5" thickBot="1" x14ac:dyDescent="0.25">
      <c r="A19" s="63"/>
      <c r="B19" s="36"/>
      <c r="C19" s="36"/>
      <c r="D19" s="179"/>
      <c r="E19" s="180"/>
      <c r="F19" s="176"/>
      <c r="G19" s="177"/>
      <c r="H19" s="181"/>
      <c r="I19" s="182"/>
      <c r="J19" s="183"/>
      <c r="K19" s="181"/>
      <c r="L19" s="182"/>
      <c r="M19" s="183"/>
      <c r="N19" s="181"/>
      <c r="O19" s="182"/>
      <c r="P19" s="176"/>
      <c r="Q19" s="181"/>
      <c r="R19" s="182"/>
      <c r="S19" s="37"/>
      <c r="T19" s="136"/>
      <c r="U19" s="147"/>
      <c r="V19" s="37"/>
      <c r="W19" s="52"/>
      <c r="X19" s="108"/>
      <c r="Y19" s="37"/>
      <c r="Z19" s="2"/>
      <c r="AA19" s="2"/>
      <c r="AB19" s="2"/>
      <c r="AC19" s="2"/>
    </row>
    <row r="20" spans="1:58" s="1" customFormat="1" x14ac:dyDescent="0.2">
      <c r="A20" s="192" t="s">
        <v>8</v>
      </c>
      <c r="B20" s="40" t="s">
        <v>50</v>
      </c>
      <c r="C20" s="40"/>
      <c r="D20" s="194">
        <v>160093</v>
      </c>
      <c r="E20" s="197">
        <v>583.1</v>
      </c>
      <c r="F20" s="55"/>
      <c r="G20" s="56"/>
      <c r="H20" s="184">
        <v>56725</v>
      </c>
      <c r="I20" s="191">
        <v>1965.6489479999998</v>
      </c>
      <c r="J20" s="55"/>
      <c r="K20" s="188">
        <v>770</v>
      </c>
      <c r="L20" s="195">
        <v>464.13850099999996</v>
      </c>
      <c r="M20" s="55"/>
      <c r="N20" s="184">
        <v>261</v>
      </c>
      <c r="O20" s="205">
        <v>224.46353699999997</v>
      </c>
      <c r="P20" s="55"/>
      <c r="Q20" s="189">
        <v>619</v>
      </c>
      <c r="R20" s="190">
        <v>1609.6455529999998</v>
      </c>
      <c r="S20" s="55"/>
      <c r="T20" s="135">
        <f>IF(H20="","",SUM(H20,K20,N20,Q20))</f>
        <v>58375</v>
      </c>
      <c r="U20" s="139">
        <f>IF(T20="","",SUM(I20,L20,O20,R20))</f>
        <v>4263.8965389999994</v>
      </c>
      <c r="V20" s="55"/>
      <c r="W20" s="47">
        <f>IF(T20="","",SUM(T20,D20))</f>
        <v>218468</v>
      </c>
      <c r="X20" s="109">
        <f>IF(U20="","",SUM(U20,E20))</f>
        <v>4846.9965389999998</v>
      </c>
      <c r="Y20" s="37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58" s="8" customFormat="1" x14ac:dyDescent="0.2">
      <c r="A21" s="64"/>
      <c r="B21" s="36" t="s">
        <v>51</v>
      </c>
      <c r="C21" s="36"/>
      <c r="D21" s="60">
        <v>1833091</v>
      </c>
      <c r="E21" s="198">
        <v>5194.5</v>
      </c>
      <c r="F21" s="59"/>
      <c r="G21" s="60"/>
      <c r="H21" s="185">
        <v>302601</v>
      </c>
      <c r="I21" s="186">
        <v>4398.087262</v>
      </c>
      <c r="J21" s="59"/>
      <c r="K21" s="193">
        <v>978</v>
      </c>
      <c r="L21" s="196">
        <v>590.35198100000002</v>
      </c>
      <c r="M21" s="59"/>
      <c r="N21" s="193">
        <v>333</v>
      </c>
      <c r="O21" s="196">
        <v>286.13140599999997</v>
      </c>
      <c r="P21" s="59"/>
      <c r="Q21" s="185">
        <v>721</v>
      </c>
      <c r="R21" s="187">
        <v>1805.4091539999999</v>
      </c>
      <c r="S21" s="59"/>
      <c r="T21" s="136">
        <f>IF(H21="","",SUM(H21,K21,N21,Q21))</f>
        <v>304633</v>
      </c>
      <c r="U21" s="140">
        <f>IF(T21="","",SUM(I21,L21,O21,R21))</f>
        <v>7079.9798029999993</v>
      </c>
      <c r="V21" s="59"/>
      <c r="W21" s="52">
        <f>IF(T21="","",SUM(T21,D21))</f>
        <v>2137724</v>
      </c>
      <c r="X21" s="110">
        <f>IF(U21="","",SUM(U21,E21))</f>
        <v>12274.479802999998</v>
      </c>
      <c r="Y21" s="37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58" s="66" customFormat="1" ht="13.5" thickBot="1" x14ac:dyDescent="0.25">
      <c r="A22" s="156"/>
      <c r="B22" s="157" t="s">
        <v>52</v>
      </c>
      <c r="C22" s="157"/>
      <c r="D22" s="124">
        <f>IF(ISERROR(D20/D21), "", D20/D21)</f>
        <v>8.7334998644366266E-2</v>
      </c>
      <c r="E22" s="125">
        <f>IF(ISERROR(E20/E21), "", E20/E21)</f>
        <v>0.11225334488401194</v>
      </c>
      <c r="F22" s="126"/>
      <c r="G22" s="127"/>
      <c r="H22" s="128">
        <f>IF(ISERROR(H20/H21), "", H20/H21)</f>
        <v>0.18745807185039046</v>
      </c>
      <c r="I22" s="129">
        <f>IF(ISERROR(I20/I21), "", I20/I21)</f>
        <v>0.44693268480219611</v>
      </c>
      <c r="J22" s="130"/>
      <c r="K22" s="128">
        <f>IF(ISERROR(K20/K21), "", K20/K21)</f>
        <v>0.787321063394683</v>
      </c>
      <c r="L22" s="129">
        <f>IF(ISERROR(L20/L21), "", L20/L21)</f>
        <v>0.78620639201344522</v>
      </c>
      <c r="M22" s="130"/>
      <c r="N22" s="128">
        <f>IF(ISERROR(N20/N21), "", N20/N21)</f>
        <v>0.78378378378378377</v>
      </c>
      <c r="O22" s="129">
        <f>IF(ISERROR(O20/O21), "", O20/O21)</f>
        <v>0.78447710490053646</v>
      </c>
      <c r="P22" s="126"/>
      <c r="Q22" s="128">
        <f>IF(ISERROR(Q20/Q21), "", Q20/Q21)</f>
        <v>0.85852981969486819</v>
      </c>
      <c r="R22" s="129">
        <f>IF(ISERROR(R20/R21), "", R20/R21)</f>
        <v>0.89156829045301267</v>
      </c>
      <c r="S22" s="126"/>
      <c r="T22" s="137">
        <f>IF(ISERROR(T20/T21), "", T20/T21)</f>
        <v>0.19162401972209184</v>
      </c>
      <c r="U22" s="138">
        <f>IF(ISERROR(U20/U21), "", U20/U21)</f>
        <v>0.60224699189018294</v>
      </c>
      <c r="V22" s="126"/>
      <c r="W22" s="133">
        <f>IF(ISERROR(W20/W21), "", W20/W21)</f>
        <v>0.10219654174252617</v>
      </c>
      <c r="X22" s="134">
        <f>IF(ISERROR(X20/X21), "", X20/X21)</f>
        <v>0.39488406977665547</v>
      </c>
      <c r="Y22" s="54"/>
      <c r="AD22" s="67"/>
      <c r="AE22" s="67"/>
      <c r="AF22" s="67"/>
      <c r="AG22" s="67"/>
      <c r="AH22" s="67"/>
      <c r="AI22" s="67"/>
      <c r="AJ22" s="67"/>
    </row>
    <row r="23" spans="1:58" x14ac:dyDescent="0.2">
      <c r="A23" s="35"/>
      <c r="B23" s="36"/>
      <c r="C23" s="36"/>
      <c r="D23" s="179"/>
      <c r="E23" s="180"/>
      <c r="F23" s="176"/>
      <c r="G23" s="177"/>
      <c r="H23" s="181"/>
      <c r="I23" s="182"/>
      <c r="J23" s="183"/>
      <c r="K23" s="181"/>
      <c r="L23" s="182"/>
      <c r="M23" s="183"/>
      <c r="N23" s="181"/>
      <c r="O23" s="182"/>
      <c r="P23" s="176"/>
      <c r="Q23" s="181"/>
      <c r="R23" s="182"/>
      <c r="S23" s="37"/>
      <c r="T23" s="136"/>
      <c r="U23" s="147"/>
      <c r="V23" s="37"/>
      <c r="W23" s="52"/>
      <c r="X23" s="108"/>
      <c r="Y23" s="37"/>
      <c r="AD23" s="9"/>
      <c r="AE23" s="9"/>
      <c r="AF23" s="9"/>
      <c r="AG23" s="9"/>
      <c r="AH23" s="9"/>
      <c r="AI23" s="9"/>
      <c r="AJ23" s="9"/>
    </row>
    <row r="24" spans="1:58" ht="13.5" thickBot="1" x14ac:dyDescent="0.25">
      <c r="A24" s="35"/>
      <c r="B24" s="36"/>
      <c r="C24" s="36"/>
      <c r="D24" s="179"/>
      <c r="E24" s="180"/>
      <c r="F24" s="176"/>
      <c r="G24" s="177"/>
      <c r="H24" s="181"/>
      <c r="I24" s="182"/>
      <c r="J24" s="183"/>
      <c r="K24" s="181"/>
      <c r="L24" s="182"/>
      <c r="M24" s="183"/>
      <c r="N24" s="181"/>
      <c r="O24" s="182"/>
      <c r="P24" s="176"/>
      <c r="Q24" s="181"/>
      <c r="R24" s="182"/>
      <c r="S24" s="37"/>
      <c r="T24" s="136"/>
      <c r="U24" s="147"/>
      <c r="V24" s="37"/>
      <c r="W24" s="52"/>
      <c r="X24" s="108"/>
      <c r="Y24" s="37"/>
      <c r="AD24" s="9"/>
      <c r="AE24" s="9"/>
      <c r="AF24" s="9"/>
      <c r="AG24" s="9"/>
      <c r="AH24" s="9"/>
      <c r="AI24" s="9"/>
      <c r="AJ24" s="9"/>
    </row>
    <row r="25" spans="1:58" x14ac:dyDescent="0.2">
      <c r="A25" s="192" t="s">
        <v>20</v>
      </c>
      <c r="B25" s="40" t="s">
        <v>50</v>
      </c>
      <c r="C25" s="40"/>
      <c r="D25" s="194">
        <v>4075</v>
      </c>
      <c r="E25" s="197">
        <v>23.170032729999999</v>
      </c>
      <c r="F25" s="55"/>
      <c r="G25" s="56"/>
      <c r="H25" s="184">
        <v>1512</v>
      </c>
      <c r="I25" s="191">
        <v>53.754613089999935</v>
      </c>
      <c r="J25" s="55"/>
      <c r="K25" s="188">
        <v>18</v>
      </c>
      <c r="L25" s="195">
        <v>11.231721830000001</v>
      </c>
      <c r="M25" s="55"/>
      <c r="N25" s="184">
        <v>8</v>
      </c>
      <c r="O25" s="205">
        <v>7.0551651499999997</v>
      </c>
      <c r="P25" s="55"/>
      <c r="Q25" s="189">
        <v>12</v>
      </c>
      <c r="R25" s="190">
        <v>30.192374189999999</v>
      </c>
      <c r="S25" s="55"/>
      <c r="T25" s="135">
        <f>IF(H25="","",SUM(H25,K25,N25,Q25))</f>
        <v>1550</v>
      </c>
      <c r="U25" s="139">
        <f>IF(T25="","",SUM(I25,L25,O25,R25))</f>
        <v>102.23387425999992</v>
      </c>
      <c r="V25" s="55"/>
      <c r="W25" s="47">
        <f>IF(T25="","",SUM(T25,D25))</f>
        <v>5625</v>
      </c>
      <c r="X25" s="109">
        <f>IF(U25="","",SUM(U25,E25))</f>
        <v>125.40390698999992</v>
      </c>
      <c r="Y25" s="37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8" x14ac:dyDescent="0.2">
      <c r="A26" s="48"/>
      <c r="B26" s="36" t="s">
        <v>51</v>
      </c>
      <c r="C26" s="36"/>
      <c r="D26" s="60">
        <v>63109</v>
      </c>
      <c r="E26" s="198">
        <v>287.06189383999998</v>
      </c>
      <c r="F26" s="59"/>
      <c r="G26" s="60"/>
      <c r="H26" s="185">
        <v>8915</v>
      </c>
      <c r="I26" s="186">
        <v>121.37281134</v>
      </c>
      <c r="J26" s="59"/>
      <c r="K26" s="193">
        <v>20</v>
      </c>
      <c r="L26" s="196">
        <v>12.529368190000001</v>
      </c>
      <c r="M26" s="59"/>
      <c r="N26" s="193">
        <v>10</v>
      </c>
      <c r="O26" s="196">
        <v>8.7060429900000003</v>
      </c>
      <c r="P26" s="59"/>
      <c r="Q26" s="185">
        <v>12</v>
      </c>
      <c r="R26" s="187">
        <v>30.192374189999999</v>
      </c>
      <c r="S26" s="59"/>
      <c r="T26" s="136">
        <f>IF(H26="","",SUM(H26,K26,N26,Q26))</f>
        <v>8957</v>
      </c>
      <c r="U26" s="140">
        <f>IF(T26="","",SUM(I26,L26,O26,R26))</f>
        <v>172.80059671000004</v>
      </c>
      <c r="V26" s="59"/>
      <c r="W26" s="52">
        <f>IF(T26="","",SUM(T26,D26))</f>
        <v>72066</v>
      </c>
      <c r="X26" s="110">
        <f>IF(U26="","",SUM(U26,E26))</f>
        <v>459.86249055000002</v>
      </c>
      <c r="Y26" s="37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</row>
    <row r="27" spans="1:58" s="67" customFormat="1" ht="13.5" thickBot="1" x14ac:dyDescent="0.25">
      <c r="A27" s="158"/>
      <c r="B27" s="157" t="s">
        <v>52</v>
      </c>
      <c r="C27" s="157"/>
      <c r="D27" s="124">
        <f>IF(ISERROR(D25/D26), "", D25/D26)</f>
        <v>6.4570821911296331E-2</v>
      </c>
      <c r="E27" s="125">
        <f>IF(ISERROR(E25/E26), "", E25/E26)</f>
        <v>8.0714414651337552E-2</v>
      </c>
      <c r="F27" s="126"/>
      <c r="G27" s="127"/>
      <c r="H27" s="128">
        <f>IF(ISERROR(H25/H26), "", H25/H26)</f>
        <v>0.16960179472798653</v>
      </c>
      <c r="I27" s="129">
        <f>IF(ISERROR(I25/I26), "", I25/I26)</f>
        <v>0.44288842366366443</v>
      </c>
      <c r="J27" s="130"/>
      <c r="K27" s="128">
        <f>IF(ISERROR(K25/K26), "", K25/K26)</f>
        <v>0.9</v>
      </c>
      <c r="L27" s="129">
        <f>IF(ISERROR(L25/L26), "", L25/L26)</f>
        <v>0.89643162046784741</v>
      </c>
      <c r="M27" s="130"/>
      <c r="N27" s="128">
        <f>IF(ISERROR(N25/N26), "", N25/N26)</f>
        <v>0.8</v>
      </c>
      <c r="O27" s="129">
        <f>IF(ISERROR(O25/O26), "", O25/O26)</f>
        <v>0.81037563886414943</v>
      </c>
      <c r="P27" s="126"/>
      <c r="Q27" s="128">
        <f>IF(ISERROR(Q25/Q26), "", Q25/Q26)</f>
        <v>1</v>
      </c>
      <c r="R27" s="129">
        <f>IF(ISERROR(R25/R26), "", R25/R26)</f>
        <v>1</v>
      </c>
      <c r="S27" s="126"/>
      <c r="T27" s="137">
        <f>IF(ISERROR(T25/T26), "", T25/T26)</f>
        <v>0.17304901194596406</v>
      </c>
      <c r="U27" s="138">
        <f>IF(ISERROR(U25/U26), "", U25/U26)</f>
        <v>0.5916291737786783</v>
      </c>
      <c r="V27" s="126"/>
      <c r="W27" s="133">
        <f>IF(ISERROR(W25/W26), "", W25/W26)</f>
        <v>7.8053451003247024E-2</v>
      </c>
      <c r="X27" s="134">
        <f>IF(ISERROR(X25/X26), "", X25/X26)</f>
        <v>0.27269870791160988</v>
      </c>
      <c r="Y27" s="54"/>
      <c r="Z27" s="66"/>
      <c r="AA27" s="66"/>
      <c r="AB27" s="66"/>
      <c r="AC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</row>
    <row r="28" spans="1:58" ht="13.5" thickBot="1" x14ac:dyDescent="0.25">
      <c r="A28" s="35"/>
      <c r="B28" s="36"/>
      <c r="C28" s="36"/>
      <c r="D28" s="68"/>
      <c r="E28" s="69"/>
      <c r="F28" s="59"/>
      <c r="G28" s="70"/>
      <c r="H28" s="71"/>
      <c r="I28" s="72"/>
      <c r="J28" s="73"/>
      <c r="K28" s="71"/>
      <c r="L28" s="72"/>
      <c r="M28" s="73"/>
      <c r="N28" s="71"/>
      <c r="O28" s="72"/>
      <c r="P28" s="74"/>
      <c r="Q28" s="71"/>
      <c r="R28" s="72"/>
      <c r="S28" s="74"/>
      <c r="T28" s="71"/>
      <c r="U28" s="69"/>
      <c r="V28" s="59"/>
      <c r="W28" s="53"/>
      <c r="X28" s="111"/>
      <c r="Y28" s="59"/>
      <c r="AD28" s="1"/>
      <c r="AE28" s="1"/>
      <c r="AF28" s="1"/>
      <c r="AG28" s="1"/>
      <c r="AH28" s="1"/>
      <c r="AI28" s="1"/>
      <c r="AJ28" s="1"/>
      <c r="BF28" s="9"/>
    </row>
    <row r="29" spans="1:58" s="1" customFormat="1" ht="13.5" x14ac:dyDescent="0.25">
      <c r="B29" s="18"/>
      <c r="C29" s="18"/>
      <c r="D29" s="19"/>
      <c r="E29" s="19"/>
      <c r="F29" s="19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19"/>
      <c r="W29" s="76"/>
      <c r="X29" s="76"/>
      <c r="Y29" s="19"/>
      <c r="Z29" s="9"/>
      <c r="AA29" s="9"/>
      <c r="AB29" s="9"/>
      <c r="AC29" s="9"/>
      <c r="AD29" s="8"/>
      <c r="AE29" s="8"/>
      <c r="AF29" s="8"/>
      <c r="AG29" s="8"/>
      <c r="AH29" s="8"/>
      <c r="AI29" s="8"/>
      <c r="AJ29" s="8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</row>
    <row r="30" spans="1:58" s="8" customFormat="1" ht="13.5" x14ac:dyDescent="0.25">
      <c r="B30" s="18"/>
      <c r="C30" s="18"/>
      <c r="D30" s="19"/>
      <c r="E30" s="19"/>
      <c r="F30" s="19"/>
      <c r="G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19"/>
      <c r="W30" s="76"/>
      <c r="X30" s="76"/>
      <c r="Y30" s="19"/>
      <c r="Z30" s="9"/>
      <c r="AA30" s="9"/>
      <c r="AB30" s="9"/>
      <c r="AC30" s="9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1"/>
    </row>
    <row r="31" spans="1:58" x14ac:dyDescent="0.2">
      <c r="B31" s="15"/>
      <c r="C31" s="15"/>
      <c r="D31" s="15"/>
      <c r="E31" s="15"/>
      <c r="F31" s="15"/>
      <c r="G31" s="15"/>
      <c r="H31" s="178" t="s">
        <v>106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77"/>
      <c r="X31" s="77"/>
      <c r="Y31" s="15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8"/>
    </row>
    <row r="32" spans="1:58" ht="13.5" x14ac:dyDescent="0.2">
      <c r="B32" s="14"/>
      <c r="C32" s="14"/>
      <c r="D32" s="14"/>
      <c r="E32" s="14"/>
      <c r="F32" s="14"/>
      <c r="G32" s="14"/>
      <c r="H32" s="178" t="s">
        <v>60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78"/>
      <c r="X32" s="78"/>
      <c r="Y32" s="14"/>
      <c r="Z32" s="8"/>
      <c r="AA32" s="8"/>
      <c r="AB32" s="8"/>
      <c r="AC32" s="8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2:58" x14ac:dyDescent="0.2">
      <c r="B33" s="15"/>
      <c r="C33" s="15"/>
      <c r="D33" s="23"/>
      <c r="E33" s="23"/>
      <c r="F33" s="23"/>
      <c r="G33" s="23"/>
      <c r="H33" s="18" t="s">
        <v>110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79"/>
      <c r="X33" s="79"/>
      <c r="Y33" s="23"/>
      <c r="AD33" s="9"/>
      <c r="AE33" s="9"/>
      <c r="AF33" s="9"/>
      <c r="AG33" s="9"/>
      <c r="AH33" s="9"/>
      <c r="AI33" s="9"/>
      <c r="AJ33" s="9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2:58" s="9" customFormat="1" x14ac:dyDescent="0.2">
      <c r="B34" s="15"/>
      <c r="C34" s="15"/>
      <c r="D34" s="23"/>
      <c r="E34" s="23"/>
      <c r="F34" s="23"/>
      <c r="G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79"/>
      <c r="X34" s="79"/>
      <c r="Y34" s="23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</row>
    <row r="35" spans="2:58" x14ac:dyDescent="0.25">
      <c r="B35" s="15"/>
      <c r="C35" s="15"/>
      <c r="D35" s="16"/>
      <c r="E35" s="16"/>
      <c r="F35" s="16"/>
      <c r="G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80"/>
      <c r="X35" s="80"/>
      <c r="Y35" s="16"/>
      <c r="AD35" s="1"/>
      <c r="AE35" s="1"/>
      <c r="AF35" s="1"/>
      <c r="AG35" s="1"/>
      <c r="AH35" s="1"/>
      <c r="AI35" s="1"/>
      <c r="AJ35" s="1"/>
      <c r="BF35" s="9"/>
    </row>
    <row r="36" spans="2:58" x14ac:dyDescent="0.25">
      <c r="B36" s="15"/>
      <c r="C36" s="15"/>
      <c r="D36" s="16"/>
      <c r="E36" s="16"/>
      <c r="F36" s="16"/>
      <c r="G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80"/>
      <c r="X36" s="80"/>
      <c r="Y36" s="16"/>
      <c r="AD36" s="8"/>
      <c r="AE36" s="8"/>
      <c r="AF36" s="8"/>
      <c r="AG36" s="8"/>
      <c r="AH36" s="8"/>
      <c r="AI36" s="8"/>
      <c r="AJ36" s="8"/>
    </row>
    <row r="37" spans="2:58" ht="13.5" x14ac:dyDescent="0.25"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76"/>
      <c r="X37" s="76"/>
      <c r="Y37" s="19"/>
      <c r="Z37" s="9"/>
      <c r="AA37" s="9"/>
      <c r="AB37" s="9"/>
      <c r="AC37" s="9"/>
    </row>
    <row r="38" spans="2:58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77"/>
      <c r="X38" s="77"/>
      <c r="Y38" s="15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</row>
    <row r="39" spans="2:58" ht="13.5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78"/>
      <c r="X39" s="78"/>
      <c r="Y39" s="14"/>
      <c r="Z39" s="8"/>
      <c r="AA39" s="8"/>
      <c r="AB39" s="8"/>
      <c r="AC39" s="8"/>
    </row>
    <row r="40" spans="2:58" x14ac:dyDescent="0.25">
      <c r="B40" s="15"/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80"/>
      <c r="X40" s="80"/>
      <c r="Y40" s="16"/>
      <c r="Z40" s="4"/>
      <c r="AA40" s="4"/>
      <c r="AD40" s="9"/>
      <c r="AE40" s="9"/>
      <c r="AF40" s="9"/>
      <c r="AG40" s="9"/>
      <c r="AH40" s="9"/>
      <c r="AI40" s="9"/>
      <c r="AJ40" s="9"/>
    </row>
    <row r="41" spans="2:58" x14ac:dyDescent="0.25">
      <c r="B41" s="15"/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80"/>
      <c r="X41" s="80"/>
      <c r="Y41" s="16"/>
      <c r="Z41" s="4"/>
      <c r="AA41" s="4"/>
    </row>
    <row r="42" spans="2:58" x14ac:dyDescent="0.25">
      <c r="B42" s="15"/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80"/>
      <c r="X42" s="80"/>
      <c r="Y42" s="16"/>
      <c r="Z42" s="12"/>
    </row>
    <row r="43" spans="2:58" x14ac:dyDescent="0.25">
      <c r="B43" s="15"/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80"/>
      <c r="X43" s="80"/>
      <c r="Y43" s="16"/>
      <c r="Z43" s="4"/>
    </row>
    <row r="44" spans="2:58" ht="13.5" x14ac:dyDescent="0.25">
      <c r="B44" s="18"/>
      <c r="C44" s="18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76"/>
      <c r="X44" s="76"/>
      <c r="Y44" s="19"/>
      <c r="Z44" s="11"/>
      <c r="AA44" s="9"/>
      <c r="AB44" s="9"/>
      <c r="AC44" s="9"/>
    </row>
    <row r="45" spans="2:58" x14ac:dyDescent="0.25"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81"/>
      <c r="X45" s="81"/>
      <c r="Y45" s="4"/>
    </row>
    <row r="46" spans="2:58" x14ac:dyDescent="0.25">
      <c r="D46" s="13"/>
      <c r="E46" s="13"/>
      <c r="F46" s="13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82"/>
      <c r="X46" s="82"/>
      <c r="Y46" s="12"/>
    </row>
    <row r="47" spans="2:58" x14ac:dyDescent="0.25">
      <c r="B47" s="21"/>
      <c r="C47" s="21"/>
    </row>
  </sheetData>
  <mergeCells count="9">
    <mergeCell ref="A4:Y4"/>
    <mergeCell ref="D5:E5"/>
    <mergeCell ref="G5:U5"/>
    <mergeCell ref="W5:X5"/>
    <mergeCell ref="H6:I6"/>
    <mergeCell ref="K6:L6"/>
    <mergeCell ref="N6:O6"/>
    <mergeCell ref="Q6:R6"/>
    <mergeCell ref="T6:U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47"/>
  <sheetViews>
    <sheetView topLeftCell="A7" workbookViewId="0">
      <selection activeCell="R8" sqref="R8"/>
    </sheetView>
  </sheetViews>
  <sheetFormatPr defaultRowHeight="12.75" x14ac:dyDescent="0.25"/>
  <cols>
    <col min="1" max="1" width="6.75" style="2" customWidth="1"/>
    <col min="2" max="2" width="11.875" style="2" customWidth="1"/>
    <col min="3" max="3" width="0.75" style="2" customWidth="1"/>
    <col min="4" max="5" width="8.875" style="2" customWidth="1"/>
    <col min="6" max="6" width="2.625" style="2" customWidth="1"/>
    <col min="7" max="7" width="0.5" style="2" customWidth="1"/>
    <col min="8" max="9" width="8.875" style="2" customWidth="1"/>
    <col min="10" max="10" width="0.625" style="2" customWidth="1"/>
    <col min="11" max="12" width="8.875" style="2" customWidth="1"/>
    <col min="13" max="13" width="0.625" style="2" customWidth="1"/>
    <col min="14" max="15" width="8.875" style="2" customWidth="1"/>
    <col min="16" max="16" width="0.5" style="2" customWidth="1"/>
    <col min="17" max="18" width="8.875" style="2" customWidth="1"/>
    <col min="19" max="19" width="0.625" style="2" customWidth="1"/>
    <col min="20" max="21" width="8.875" style="2" customWidth="1"/>
    <col min="22" max="22" width="2.5" style="2" customWidth="1"/>
    <col min="23" max="24" width="8.875" style="7" customWidth="1"/>
    <col min="25" max="25" width="1.375" style="2" customWidth="1"/>
    <col min="26" max="16384" width="9" style="2"/>
  </cols>
  <sheetData>
    <row r="1" spans="1:25" ht="15.75" customHeight="1" x14ac:dyDescent="0.25">
      <c r="A1" s="164" t="s">
        <v>42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</row>
    <row r="2" spans="1:25" ht="15.75" customHeight="1" x14ac:dyDescent="0.25">
      <c r="A2" s="165" t="s">
        <v>102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</row>
    <row r="4" spans="1:25" s="7" customFormat="1" ht="16.5" customHeight="1" thickBot="1" x14ac:dyDescent="0.3">
      <c r="A4" s="208" t="s">
        <v>1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08"/>
      <c r="T4" s="208"/>
      <c r="U4" s="208"/>
      <c r="V4" s="208"/>
      <c r="W4" s="208"/>
      <c r="X4" s="208"/>
      <c r="Y4" s="208"/>
    </row>
    <row r="5" spans="1:25" s="8" customFormat="1" ht="15.75" x14ac:dyDescent="0.25">
      <c r="A5" s="25" t="s">
        <v>56</v>
      </c>
      <c r="B5" s="26"/>
      <c r="C5" s="26"/>
      <c r="D5" s="209" t="s">
        <v>3</v>
      </c>
      <c r="E5" s="210"/>
      <c r="F5" s="27"/>
      <c r="G5" s="209" t="s">
        <v>43</v>
      </c>
      <c r="H5" s="211"/>
      <c r="I5" s="211"/>
      <c r="J5" s="211"/>
      <c r="K5" s="211"/>
      <c r="L5" s="211"/>
      <c r="M5" s="211"/>
      <c r="N5" s="211"/>
      <c r="O5" s="211"/>
      <c r="P5" s="211"/>
      <c r="Q5" s="211"/>
      <c r="R5" s="211"/>
      <c r="S5" s="211"/>
      <c r="T5" s="211"/>
      <c r="U5" s="210"/>
      <c r="V5" s="28"/>
      <c r="W5" s="209" t="s">
        <v>11</v>
      </c>
      <c r="X5" s="212"/>
      <c r="Y5" s="28"/>
    </row>
    <row r="6" spans="1:25" s="8" customFormat="1" ht="13.5" x14ac:dyDescent="0.25">
      <c r="A6" s="29"/>
      <c r="B6" s="26"/>
      <c r="C6" s="26"/>
      <c r="D6" s="30"/>
      <c r="E6" s="31"/>
      <c r="F6" s="26"/>
      <c r="G6" s="32"/>
      <c r="H6" s="213" t="s">
        <v>61</v>
      </c>
      <c r="I6" s="214"/>
      <c r="J6" s="33"/>
      <c r="K6" s="213" t="s">
        <v>62</v>
      </c>
      <c r="L6" s="214"/>
      <c r="M6" s="33"/>
      <c r="N6" s="213" t="s">
        <v>63</v>
      </c>
      <c r="O6" s="214"/>
      <c r="P6" s="33"/>
      <c r="Q6" s="215" t="s">
        <v>64</v>
      </c>
      <c r="R6" s="214"/>
      <c r="S6" s="33"/>
      <c r="T6" s="215" t="s">
        <v>44</v>
      </c>
      <c r="U6" s="216"/>
      <c r="V6" s="33"/>
      <c r="W6" s="34"/>
      <c r="X6" s="102"/>
      <c r="Y6" s="26"/>
    </row>
    <row r="7" spans="1:25" s="116" customFormat="1" ht="27" x14ac:dyDescent="0.25">
      <c r="A7" s="112"/>
      <c r="B7" s="113"/>
      <c r="C7" s="113"/>
      <c r="D7" s="103" t="s">
        <v>45</v>
      </c>
      <c r="E7" s="104" t="s">
        <v>46</v>
      </c>
      <c r="F7" s="113"/>
      <c r="G7" s="103"/>
      <c r="H7" s="114" t="s">
        <v>45</v>
      </c>
      <c r="I7" s="115" t="s">
        <v>47</v>
      </c>
      <c r="J7" s="113"/>
      <c r="K7" s="114" t="s">
        <v>45</v>
      </c>
      <c r="L7" s="115" t="s">
        <v>47</v>
      </c>
      <c r="M7" s="113"/>
      <c r="N7" s="114" t="s">
        <v>45</v>
      </c>
      <c r="O7" s="115" t="s">
        <v>47</v>
      </c>
      <c r="P7" s="113"/>
      <c r="Q7" s="114" t="s">
        <v>45</v>
      </c>
      <c r="R7" s="115" t="s">
        <v>47</v>
      </c>
      <c r="S7" s="113"/>
      <c r="T7" s="114" t="s">
        <v>45</v>
      </c>
      <c r="U7" s="104" t="s">
        <v>47</v>
      </c>
      <c r="V7" s="113"/>
      <c r="W7" s="103" t="s">
        <v>45</v>
      </c>
      <c r="X7" s="104" t="s">
        <v>47</v>
      </c>
      <c r="Y7" s="113"/>
    </row>
    <row r="8" spans="1:25" s="7" customFormat="1" x14ac:dyDescent="0.2">
      <c r="A8" s="117"/>
      <c r="B8" s="118"/>
      <c r="C8" s="118"/>
      <c r="D8" s="105" t="s">
        <v>48</v>
      </c>
      <c r="E8" s="106" t="s">
        <v>49</v>
      </c>
      <c r="F8" s="119"/>
      <c r="G8" s="85"/>
      <c r="H8" s="120" t="s">
        <v>48</v>
      </c>
      <c r="I8" s="121" t="s">
        <v>49</v>
      </c>
      <c r="J8" s="122"/>
      <c r="K8" s="121" t="s">
        <v>48</v>
      </c>
      <c r="L8" s="121" t="s">
        <v>49</v>
      </c>
      <c r="M8" s="122"/>
      <c r="N8" s="121" t="s">
        <v>48</v>
      </c>
      <c r="O8" s="121" t="s">
        <v>49</v>
      </c>
      <c r="P8" s="123"/>
      <c r="Q8" s="121" t="s">
        <v>48</v>
      </c>
      <c r="R8" s="121" t="s">
        <v>49</v>
      </c>
      <c r="S8" s="123"/>
      <c r="T8" s="121" t="s">
        <v>48</v>
      </c>
      <c r="U8" s="106" t="s">
        <v>49</v>
      </c>
      <c r="V8" s="119"/>
      <c r="W8" s="105" t="s">
        <v>48</v>
      </c>
      <c r="X8" s="106" t="s">
        <v>49</v>
      </c>
      <c r="Y8" s="119"/>
    </row>
    <row r="9" spans="1:25" ht="13.5" thickBot="1" x14ac:dyDescent="0.25">
      <c r="A9" s="35"/>
      <c r="B9" s="36"/>
      <c r="C9" s="36"/>
      <c r="D9" s="49"/>
      <c r="E9" s="50"/>
      <c r="F9" s="37"/>
      <c r="G9" s="38"/>
      <c r="H9" s="44"/>
      <c r="I9" s="51"/>
      <c r="J9" s="45"/>
      <c r="K9" s="44"/>
      <c r="L9" s="51"/>
      <c r="M9" s="45"/>
      <c r="N9" s="44"/>
      <c r="O9" s="51"/>
      <c r="P9" s="37"/>
      <c r="Q9" s="44"/>
      <c r="R9" s="51"/>
      <c r="S9" s="37"/>
      <c r="T9" s="83"/>
      <c r="U9" s="84"/>
      <c r="V9" s="37"/>
      <c r="W9" s="85"/>
      <c r="X9" s="107"/>
      <c r="Y9" s="37"/>
    </row>
    <row r="10" spans="1:25" x14ac:dyDescent="0.2">
      <c r="A10" s="39" t="s">
        <v>6</v>
      </c>
      <c r="B10" s="40" t="s">
        <v>50</v>
      </c>
      <c r="C10" s="40"/>
      <c r="D10" s="194">
        <v>62512</v>
      </c>
      <c r="E10" s="197">
        <v>199.8</v>
      </c>
      <c r="F10" s="55"/>
      <c r="G10" s="56"/>
      <c r="H10" s="184">
        <v>16119</v>
      </c>
      <c r="I10" s="191">
        <v>367.2</v>
      </c>
      <c r="J10" s="55"/>
      <c r="K10" s="188">
        <v>76</v>
      </c>
      <c r="L10" s="195">
        <v>46.6</v>
      </c>
      <c r="M10" s="55"/>
      <c r="N10" s="184">
        <v>31</v>
      </c>
      <c r="O10" s="205">
        <v>26.9</v>
      </c>
      <c r="P10" s="55"/>
      <c r="Q10" s="189">
        <v>70</v>
      </c>
      <c r="R10" s="190">
        <v>258.5</v>
      </c>
      <c r="S10" s="55"/>
      <c r="T10" s="135">
        <f>IF(H10="","",SUM(H10,K10,N10,Q10))</f>
        <v>16296</v>
      </c>
      <c r="U10" s="139">
        <f>IF(T10="","",SUM(I10,L10,O10,R10))</f>
        <v>699.2</v>
      </c>
      <c r="V10" s="55"/>
      <c r="W10" s="47">
        <f>IF(T10="","",SUM(T10,D10))</f>
        <v>78808</v>
      </c>
      <c r="X10" s="109">
        <f>IF(U10="","",SUM(U10,E10))</f>
        <v>899</v>
      </c>
      <c r="Y10" s="37"/>
    </row>
    <row r="11" spans="1:25" x14ac:dyDescent="0.2">
      <c r="A11" s="48"/>
      <c r="B11" s="36" t="s">
        <v>51</v>
      </c>
      <c r="C11" s="36"/>
      <c r="D11" s="60">
        <v>481955</v>
      </c>
      <c r="E11" s="198">
        <v>1396.9</v>
      </c>
      <c r="F11" s="59"/>
      <c r="G11" s="60"/>
      <c r="H11" s="185">
        <v>65617</v>
      </c>
      <c r="I11" s="186">
        <v>653.5</v>
      </c>
      <c r="J11" s="59"/>
      <c r="K11" s="193">
        <v>85</v>
      </c>
      <c r="L11" s="196">
        <v>51.6</v>
      </c>
      <c r="M11" s="59"/>
      <c r="N11" s="193">
        <v>33</v>
      </c>
      <c r="O11" s="196">
        <v>28.7</v>
      </c>
      <c r="P11" s="59"/>
      <c r="Q11" s="185">
        <v>79</v>
      </c>
      <c r="R11" s="187">
        <v>277</v>
      </c>
      <c r="S11" s="59"/>
      <c r="T11" s="136">
        <f>IF(H11="","",SUM(H11,K11,N11,Q11))</f>
        <v>65814</v>
      </c>
      <c r="U11" s="140">
        <f>IF(T11="","",SUM(I11,L11,O11,R11))</f>
        <v>1010.8000000000001</v>
      </c>
      <c r="V11" s="59"/>
      <c r="W11" s="52">
        <f>IF(T11="","",SUM(T11,D11))</f>
        <v>547769</v>
      </c>
      <c r="X11" s="110">
        <f>IF(U11="","",SUM(U11,E11))</f>
        <v>2407.7000000000003</v>
      </c>
      <c r="Y11" s="37"/>
    </row>
    <row r="12" spans="1:25" s="66" customFormat="1" ht="13.5" thickBot="1" x14ac:dyDescent="0.25">
      <c r="A12" s="156"/>
      <c r="B12" s="157" t="s">
        <v>52</v>
      </c>
      <c r="C12" s="157"/>
      <c r="D12" s="124">
        <f>IF(ISERROR(D10/D11), "", D10/D11)</f>
        <v>0.12970505545123506</v>
      </c>
      <c r="E12" s="125">
        <f>IF(ISERROR(E10/E11), "", E10/E11)</f>
        <v>0.14303099720810367</v>
      </c>
      <c r="F12" s="126"/>
      <c r="G12" s="127"/>
      <c r="H12" s="128">
        <f>IF(ISERROR(H10/H11), "", H10/H11)</f>
        <v>0.24565280338936557</v>
      </c>
      <c r="I12" s="129">
        <f>IF(ISERROR(I10/I11), "", I10/I11)</f>
        <v>0.56189747513389443</v>
      </c>
      <c r="J12" s="130"/>
      <c r="K12" s="128">
        <f>IF(ISERROR(K10/K11), "", K10/K11)</f>
        <v>0.89411764705882357</v>
      </c>
      <c r="L12" s="129">
        <f>IF(ISERROR(L10/L11), "", L10/L11)</f>
        <v>0.9031007751937985</v>
      </c>
      <c r="M12" s="130"/>
      <c r="N12" s="128">
        <f>IF(ISERROR(N10/N11), "", N10/N11)</f>
        <v>0.93939393939393945</v>
      </c>
      <c r="O12" s="129">
        <f>IF(ISERROR(O10/O11), "", O10/O11)</f>
        <v>0.93728222996515675</v>
      </c>
      <c r="P12" s="126"/>
      <c r="Q12" s="128">
        <f>IF(ISERROR(Q10/Q11), "", Q10/Q11)</f>
        <v>0.88607594936708856</v>
      </c>
      <c r="R12" s="129">
        <f>IF(ISERROR(R10/R11), "", R10/R11)</f>
        <v>0.93321299638989175</v>
      </c>
      <c r="S12" s="126"/>
      <c r="T12" s="137">
        <f>IF(ISERROR(T10/T11), "", T10/T11)</f>
        <v>0.24760689215060624</v>
      </c>
      <c r="U12" s="138">
        <f>IF(ISERROR(U10/U11), "", U10/U11)</f>
        <v>0.69172932330827064</v>
      </c>
      <c r="V12" s="126"/>
      <c r="W12" s="133">
        <f>IF(ISERROR(W10/W11), "", W10/W11)</f>
        <v>0.14387086527350032</v>
      </c>
      <c r="X12" s="134">
        <f>IF(ISERROR(X10/X11), "", X10/X11)</f>
        <v>0.37338538854508446</v>
      </c>
      <c r="Y12" s="54"/>
    </row>
    <row r="13" spans="1:25" x14ac:dyDescent="0.2">
      <c r="A13" s="35"/>
      <c r="B13" s="36"/>
      <c r="C13" s="36"/>
      <c r="D13" s="179"/>
      <c r="E13" s="180"/>
      <c r="F13" s="176"/>
      <c r="G13" s="177"/>
      <c r="H13" s="181"/>
      <c r="I13" s="182"/>
      <c r="J13" s="183"/>
      <c r="K13" s="181"/>
      <c r="L13" s="182"/>
      <c r="M13" s="183"/>
      <c r="N13" s="181"/>
      <c r="O13" s="182"/>
      <c r="P13" s="176"/>
      <c r="Q13" s="181"/>
      <c r="R13" s="182"/>
      <c r="S13" s="37"/>
      <c r="T13" s="136"/>
      <c r="U13" s="147"/>
      <c r="V13" s="37"/>
      <c r="W13" s="52"/>
      <c r="X13" s="108"/>
      <c r="Y13" s="37"/>
    </row>
    <row r="14" spans="1:25" ht="13.5" thickBot="1" x14ac:dyDescent="0.25">
      <c r="A14" s="35"/>
      <c r="B14" s="36"/>
      <c r="C14" s="36"/>
      <c r="D14" s="179"/>
      <c r="E14" s="180"/>
      <c r="F14" s="176"/>
      <c r="G14" s="177"/>
      <c r="H14" s="181"/>
      <c r="I14" s="182"/>
      <c r="J14" s="183"/>
      <c r="K14" s="181"/>
      <c r="L14" s="182"/>
      <c r="M14" s="183"/>
      <c r="N14" s="181"/>
      <c r="O14" s="182"/>
      <c r="P14" s="176"/>
      <c r="Q14" s="181"/>
      <c r="R14" s="182"/>
      <c r="S14" s="37"/>
      <c r="T14" s="136"/>
      <c r="U14" s="147"/>
      <c r="V14" s="37"/>
      <c r="W14" s="52"/>
      <c r="X14" s="108"/>
      <c r="Y14" s="37"/>
    </row>
    <row r="15" spans="1:25" x14ac:dyDescent="0.2">
      <c r="A15" s="192" t="s">
        <v>7</v>
      </c>
      <c r="B15" s="40" t="s">
        <v>50</v>
      </c>
      <c r="C15" s="40"/>
      <c r="D15" s="194">
        <v>119421</v>
      </c>
      <c r="E15" s="197">
        <v>507.8</v>
      </c>
      <c r="F15" s="55"/>
      <c r="G15" s="56"/>
      <c r="H15" s="184">
        <v>33347</v>
      </c>
      <c r="I15" s="191">
        <v>918.82100000000003</v>
      </c>
      <c r="J15" s="55"/>
      <c r="K15" s="188">
        <v>302</v>
      </c>
      <c r="L15" s="195">
        <v>185.17</v>
      </c>
      <c r="M15" s="55"/>
      <c r="N15" s="184">
        <v>167</v>
      </c>
      <c r="O15" s="205">
        <v>146.44999999999999</v>
      </c>
      <c r="P15" s="55"/>
      <c r="Q15" s="189">
        <v>311</v>
      </c>
      <c r="R15" s="190">
        <v>765.25900000000001</v>
      </c>
      <c r="S15" s="55"/>
      <c r="T15" s="135">
        <f>IF(H15="","",SUM(H15,K15,N15,Q15))</f>
        <v>34127</v>
      </c>
      <c r="U15" s="139">
        <f>IF(T15="","",SUM(I15,L15,O15,R15))</f>
        <v>2015.7</v>
      </c>
      <c r="V15" s="55"/>
      <c r="W15" s="47">
        <f>IF(T15="","",SUM(T15,D15))</f>
        <v>153548</v>
      </c>
      <c r="X15" s="109">
        <f>IF(U15="","",SUM(U15,E15))</f>
        <v>2523.5</v>
      </c>
      <c r="Y15" s="37"/>
    </row>
    <row r="16" spans="1:25" x14ac:dyDescent="0.2">
      <c r="A16" s="48"/>
      <c r="B16" s="36" t="s">
        <v>51</v>
      </c>
      <c r="C16" s="36"/>
      <c r="D16" s="60">
        <v>972787</v>
      </c>
      <c r="E16" s="198">
        <v>3928.9</v>
      </c>
      <c r="F16" s="59"/>
      <c r="G16" s="60"/>
      <c r="H16" s="185">
        <v>125465</v>
      </c>
      <c r="I16" s="186">
        <v>1873.9889999999996</v>
      </c>
      <c r="J16" s="59"/>
      <c r="K16" s="193">
        <v>360</v>
      </c>
      <c r="L16" s="196">
        <v>220.11600000000001</v>
      </c>
      <c r="M16" s="59"/>
      <c r="N16" s="193">
        <v>218</v>
      </c>
      <c r="O16" s="196">
        <v>191.88800000000001</v>
      </c>
      <c r="P16" s="59"/>
      <c r="Q16" s="185">
        <v>357</v>
      </c>
      <c r="R16" s="187">
        <v>880.33600000000001</v>
      </c>
      <c r="S16" s="59"/>
      <c r="T16" s="136">
        <f>IF(H16="","",SUM(H16,K16,N16,Q16))</f>
        <v>126400</v>
      </c>
      <c r="U16" s="140">
        <f>IF(T16="","",SUM(I16,L16,O16,R16))</f>
        <v>3166.3289999999997</v>
      </c>
      <c r="V16" s="59"/>
      <c r="W16" s="52">
        <f>IF(T16="","",SUM(T16,D16))</f>
        <v>1099187</v>
      </c>
      <c r="X16" s="110">
        <f>IF(U16="","",SUM(U16,E16))</f>
        <v>7095.2289999999994</v>
      </c>
      <c r="Y16" s="37"/>
    </row>
    <row r="17" spans="1:58" s="67" customFormat="1" ht="13.5" thickBot="1" x14ac:dyDescent="0.25">
      <c r="A17" s="158"/>
      <c r="B17" s="157" t="s">
        <v>52</v>
      </c>
      <c r="C17" s="157"/>
      <c r="D17" s="124">
        <f>IF(ISERROR(D15/D16), "", D15/D16)</f>
        <v>0.12276171453771484</v>
      </c>
      <c r="E17" s="125">
        <f>IF(ISERROR(E15/E16), "", E15/E16)</f>
        <v>0.12924737203797501</v>
      </c>
      <c r="F17" s="126"/>
      <c r="G17" s="127"/>
      <c r="H17" s="128">
        <f>IF(ISERROR(H15/H16), "", H15/H16)</f>
        <v>0.26578727135057584</v>
      </c>
      <c r="I17" s="129">
        <f>IF(ISERROR(I15/I16), "", I15/I16)</f>
        <v>0.49030223763319863</v>
      </c>
      <c r="J17" s="130"/>
      <c r="K17" s="128">
        <f>IF(ISERROR(K15/K16), "", K15/K16)</f>
        <v>0.83888888888888891</v>
      </c>
      <c r="L17" s="129">
        <f>IF(ISERROR(L15/L16), "", L15/L16)</f>
        <v>0.8412382561921895</v>
      </c>
      <c r="M17" s="130"/>
      <c r="N17" s="128">
        <f>IF(ISERROR(N15/N16), "", N15/N16)</f>
        <v>0.76605504587155959</v>
      </c>
      <c r="O17" s="129">
        <f>IF(ISERROR(O15/O16), "", O15/O16)</f>
        <v>0.76320561994496783</v>
      </c>
      <c r="P17" s="126"/>
      <c r="Q17" s="128">
        <f>IF(ISERROR(Q15/Q16), "", Q15/Q16)</f>
        <v>0.87114845938375352</v>
      </c>
      <c r="R17" s="129">
        <f>IF(ISERROR(R15/R16), "", R15/R16)</f>
        <v>0.86928059286454262</v>
      </c>
      <c r="S17" s="126"/>
      <c r="T17" s="137">
        <f>IF(ISERROR(T15/T16), "", T15/T16)</f>
        <v>0.26999208860759494</v>
      </c>
      <c r="U17" s="138">
        <f>IF(ISERROR(U15/U16), "", U15/U16)</f>
        <v>0.63660472427217774</v>
      </c>
      <c r="V17" s="126"/>
      <c r="W17" s="131">
        <f>IF(ISERROR(W15/W16), "", W15/W16)</f>
        <v>0.13969233624487917</v>
      </c>
      <c r="X17" s="132">
        <f>IF(ISERROR(X15/X16), "", X15/X16)</f>
        <v>0.35566152974061871</v>
      </c>
      <c r="Y17" s="54"/>
      <c r="Z17" s="66"/>
      <c r="AA17" s="66"/>
      <c r="AB17" s="66"/>
      <c r="AC17" s="66"/>
    </row>
    <row r="18" spans="1:58" s="9" customFormat="1" x14ac:dyDescent="0.2">
      <c r="A18" s="63"/>
      <c r="B18" s="36"/>
      <c r="C18" s="36"/>
      <c r="D18" s="179"/>
      <c r="E18" s="180"/>
      <c r="F18" s="176"/>
      <c r="G18" s="177"/>
      <c r="H18" s="181"/>
      <c r="I18" s="182"/>
      <c r="J18" s="183"/>
      <c r="K18" s="181"/>
      <c r="L18" s="182"/>
      <c r="M18" s="183"/>
      <c r="N18" s="181"/>
      <c r="O18" s="182"/>
      <c r="P18" s="176"/>
      <c r="Q18" s="181"/>
      <c r="R18" s="182"/>
      <c r="S18" s="37"/>
      <c r="T18" s="136"/>
      <c r="U18" s="147"/>
      <c r="V18" s="37"/>
      <c r="W18" s="52"/>
      <c r="X18" s="108"/>
      <c r="Y18" s="37"/>
      <c r="Z18" s="2"/>
      <c r="AA18" s="2"/>
      <c r="AB18" s="2"/>
      <c r="AC18" s="2"/>
    </row>
    <row r="19" spans="1:58" s="9" customFormat="1" ht="13.5" thickBot="1" x14ac:dyDescent="0.25">
      <c r="A19" s="63"/>
      <c r="B19" s="36"/>
      <c r="C19" s="36"/>
      <c r="D19" s="179"/>
      <c r="E19" s="180"/>
      <c r="F19" s="176"/>
      <c r="G19" s="177"/>
      <c r="H19" s="181"/>
      <c r="I19" s="182"/>
      <c r="J19" s="183"/>
      <c r="K19" s="181"/>
      <c r="L19" s="182"/>
      <c r="M19" s="183"/>
      <c r="N19" s="181"/>
      <c r="O19" s="182"/>
      <c r="P19" s="176"/>
      <c r="Q19" s="181"/>
      <c r="R19" s="182"/>
      <c r="S19" s="37"/>
      <c r="T19" s="136"/>
      <c r="U19" s="147"/>
      <c r="V19" s="37"/>
      <c r="W19" s="52"/>
      <c r="X19" s="108"/>
      <c r="Y19" s="37"/>
      <c r="Z19" s="2"/>
      <c r="AA19" s="2"/>
      <c r="AB19" s="2"/>
      <c r="AC19" s="2"/>
    </row>
    <row r="20" spans="1:58" s="1" customFormat="1" x14ac:dyDescent="0.2">
      <c r="A20" s="192" t="s">
        <v>8</v>
      </c>
      <c r="B20" s="40" t="s">
        <v>50</v>
      </c>
      <c r="C20" s="40"/>
      <c r="D20" s="194">
        <v>144617</v>
      </c>
      <c r="E20" s="197">
        <v>455</v>
      </c>
      <c r="F20" s="55"/>
      <c r="G20" s="56"/>
      <c r="H20" s="184">
        <v>55457</v>
      </c>
      <c r="I20" s="191">
        <v>1972.9955519999996</v>
      </c>
      <c r="J20" s="55"/>
      <c r="K20" s="188">
        <v>775</v>
      </c>
      <c r="L20" s="195">
        <v>468.85220299999997</v>
      </c>
      <c r="M20" s="55"/>
      <c r="N20" s="184">
        <v>272</v>
      </c>
      <c r="O20" s="205">
        <v>232.89622700000001</v>
      </c>
      <c r="P20" s="55"/>
      <c r="Q20" s="189">
        <v>637</v>
      </c>
      <c r="R20" s="190">
        <v>1683.8619699999999</v>
      </c>
      <c r="S20" s="55"/>
      <c r="T20" s="135">
        <f>IF(H20="","",SUM(H20,K20,N20,Q20))</f>
        <v>57141</v>
      </c>
      <c r="U20" s="139">
        <f>IF(T20="","",SUM(I20,L20,O20,R20))</f>
        <v>4358.6059519999999</v>
      </c>
      <c r="V20" s="55"/>
      <c r="W20" s="47">
        <f>IF(T20="","",SUM(T20,D20))</f>
        <v>201758</v>
      </c>
      <c r="X20" s="109">
        <f>IF(U20="","",SUM(U20,E20))</f>
        <v>4813.6059519999999</v>
      </c>
      <c r="Y20" s="37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58" s="8" customFormat="1" x14ac:dyDescent="0.2">
      <c r="A21" s="64"/>
      <c r="B21" s="36" t="s">
        <v>51</v>
      </c>
      <c r="C21" s="36"/>
      <c r="D21" s="60">
        <v>1830927</v>
      </c>
      <c r="E21" s="198">
        <v>5041</v>
      </c>
      <c r="F21" s="59"/>
      <c r="G21" s="60"/>
      <c r="H21" s="185">
        <v>300701</v>
      </c>
      <c r="I21" s="186">
        <v>4480.0292409999993</v>
      </c>
      <c r="J21" s="59"/>
      <c r="K21" s="193">
        <v>985</v>
      </c>
      <c r="L21" s="196">
        <v>596.18005299999993</v>
      </c>
      <c r="M21" s="59"/>
      <c r="N21" s="193">
        <v>348</v>
      </c>
      <c r="O21" s="196">
        <v>297.61717399999998</v>
      </c>
      <c r="P21" s="59"/>
      <c r="Q21" s="185">
        <v>741</v>
      </c>
      <c r="R21" s="187">
        <v>1858.4243399999998</v>
      </c>
      <c r="S21" s="59"/>
      <c r="T21" s="136">
        <f>IF(H21="","",SUM(H21,K21,N21,Q21))</f>
        <v>302775</v>
      </c>
      <c r="U21" s="140">
        <f>IF(T21="","",SUM(I21,L21,O21,R21))</f>
        <v>7232.2508079999989</v>
      </c>
      <c r="V21" s="59"/>
      <c r="W21" s="52">
        <f>IF(T21="","",SUM(T21,D21))</f>
        <v>2133702</v>
      </c>
      <c r="X21" s="110">
        <f>IF(U21="","",SUM(U21,E21))</f>
        <v>12273.250807999999</v>
      </c>
      <c r="Y21" s="37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58" s="66" customFormat="1" ht="13.5" thickBot="1" x14ac:dyDescent="0.25">
      <c r="A22" s="156"/>
      <c r="B22" s="157" t="s">
        <v>52</v>
      </c>
      <c r="C22" s="157"/>
      <c r="D22" s="124">
        <f>IF(ISERROR(D20/D21), "", D20/D21)</f>
        <v>7.8985672285132064E-2</v>
      </c>
      <c r="E22" s="125">
        <f>IF(ISERROR(E20/E21), "", E20/E21)</f>
        <v>9.025986907359651E-2</v>
      </c>
      <c r="F22" s="126"/>
      <c r="G22" s="127"/>
      <c r="H22" s="128">
        <f>IF(ISERROR(H20/H21), "", H20/H21)</f>
        <v>0.18442572522206443</v>
      </c>
      <c r="I22" s="129">
        <f>IF(ISERROR(I20/I21), "", I20/I21)</f>
        <v>0.44039791837599745</v>
      </c>
      <c r="J22" s="130"/>
      <c r="K22" s="128">
        <f>IF(ISERROR(K20/K21), "", K20/K21)</f>
        <v>0.78680203045685282</v>
      </c>
      <c r="L22" s="129">
        <f>IF(ISERROR(L20/L21), "", L20/L21)</f>
        <v>0.78642718863322991</v>
      </c>
      <c r="M22" s="130"/>
      <c r="N22" s="128">
        <f>IF(ISERROR(N20/N21), "", N20/N21)</f>
        <v>0.7816091954022989</v>
      </c>
      <c r="O22" s="129">
        <f>IF(ISERROR(O20/O21), "", O20/O21)</f>
        <v>0.78253624906740105</v>
      </c>
      <c r="P22" s="126"/>
      <c r="Q22" s="128">
        <f>IF(ISERROR(Q20/Q21), "", Q20/Q21)</f>
        <v>0.85964912280701755</v>
      </c>
      <c r="R22" s="129">
        <f>IF(ISERROR(R20/R21), "", R20/R21)</f>
        <v>0.90606969235024126</v>
      </c>
      <c r="S22" s="126"/>
      <c r="T22" s="137">
        <f>IF(ISERROR(T20/T21), "", T20/T21)</f>
        <v>0.18872430022293782</v>
      </c>
      <c r="U22" s="138">
        <f>IF(ISERROR(U20/U21), "", U20/U21)</f>
        <v>0.60266244461249896</v>
      </c>
      <c r="V22" s="126"/>
      <c r="W22" s="133">
        <f>IF(ISERROR(W20/W21), "", W20/W21)</f>
        <v>9.4557721743711159E-2</v>
      </c>
      <c r="X22" s="134">
        <f>IF(ISERROR(X20/X21), "", X20/X21)</f>
        <v>0.39220301347238634</v>
      </c>
      <c r="Y22" s="54"/>
      <c r="AD22" s="67"/>
      <c r="AE22" s="67"/>
      <c r="AF22" s="67"/>
      <c r="AG22" s="67"/>
      <c r="AH22" s="67"/>
      <c r="AI22" s="67"/>
      <c r="AJ22" s="67"/>
    </row>
    <row r="23" spans="1:58" x14ac:dyDescent="0.2">
      <c r="A23" s="35"/>
      <c r="B23" s="36"/>
      <c r="C23" s="36"/>
      <c r="D23" s="179"/>
      <c r="E23" s="180"/>
      <c r="F23" s="176"/>
      <c r="G23" s="177"/>
      <c r="H23" s="181"/>
      <c r="I23" s="182"/>
      <c r="J23" s="183"/>
      <c r="K23" s="181"/>
      <c r="L23" s="182"/>
      <c r="M23" s="183"/>
      <c r="N23" s="181"/>
      <c r="O23" s="182"/>
      <c r="P23" s="176"/>
      <c r="Q23" s="181"/>
      <c r="R23" s="182"/>
      <c r="S23" s="37"/>
      <c r="T23" s="136"/>
      <c r="U23" s="147"/>
      <c r="V23" s="37"/>
      <c r="W23" s="52"/>
      <c r="X23" s="108"/>
      <c r="Y23" s="37"/>
      <c r="AD23" s="9"/>
      <c r="AE23" s="9"/>
      <c r="AF23" s="9"/>
      <c r="AG23" s="9"/>
      <c r="AH23" s="9"/>
      <c r="AI23" s="9"/>
      <c r="AJ23" s="9"/>
    </row>
    <row r="24" spans="1:58" ht="13.5" thickBot="1" x14ac:dyDescent="0.25">
      <c r="A24" s="35"/>
      <c r="B24" s="36"/>
      <c r="C24" s="36"/>
      <c r="D24" s="179"/>
      <c r="E24" s="180"/>
      <c r="F24" s="176"/>
      <c r="G24" s="177"/>
      <c r="H24" s="181"/>
      <c r="I24" s="182"/>
      <c r="J24" s="183"/>
      <c r="K24" s="181"/>
      <c r="L24" s="182"/>
      <c r="M24" s="183"/>
      <c r="N24" s="181"/>
      <c r="O24" s="182"/>
      <c r="P24" s="176"/>
      <c r="Q24" s="181"/>
      <c r="R24" s="182"/>
      <c r="S24" s="37"/>
      <c r="T24" s="136"/>
      <c r="U24" s="147"/>
      <c r="V24" s="37"/>
      <c r="W24" s="52"/>
      <c r="X24" s="108"/>
      <c r="Y24" s="37"/>
      <c r="AD24" s="9"/>
      <c r="AE24" s="9"/>
      <c r="AF24" s="9"/>
      <c r="AG24" s="9"/>
      <c r="AH24" s="9"/>
      <c r="AI24" s="9"/>
      <c r="AJ24" s="9"/>
    </row>
    <row r="25" spans="1:58" x14ac:dyDescent="0.2">
      <c r="A25" s="192" t="s">
        <v>20</v>
      </c>
      <c r="B25" s="40" t="s">
        <v>50</v>
      </c>
      <c r="C25" s="40"/>
      <c r="D25" s="194">
        <v>3738</v>
      </c>
      <c r="E25" s="197">
        <v>21.582970360000001</v>
      </c>
      <c r="F25" s="55"/>
      <c r="G25" s="56"/>
      <c r="H25" s="184">
        <v>1495</v>
      </c>
      <c r="I25" s="191">
        <v>53.055353729999929</v>
      </c>
      <c r="J25" s="55"/>
      <c r="K25" s="188">
        <v>18</v>
      </c>
      <c r="L25" s="195">
        <v>11.231721830000001</v>
      </c>
      <c r="M25" s="55"/>
      <c r="N25" s="184">
        <v>4</v>
      </c>
      <c r="O25" s="205">
        <v>3.3870292799999997</v>
      </c>
      <c r="P25" s="55"/>
      <c r="Q25" s="189">
        <v>12</v>
      </c>
      <c r="R25" s="190">
        <v>30.192374190000002</v>
      </c>
      <c r="S25" s="55"/>
      <c r="T25" s="135">
        <f>IF(H25="","",SUM(H25,K25,N25,Q25))</f>
        <v>1529</v>
      </c>
      <c r="U25" s="139">
        <f>IF(T25="","",SUM(I25,L25,O25,R25))</f>
        <v>97.866479029999937</v>
      </c>
      <c r="V25" s="55"/>
      <c r="W25" s="47">
        <f>IF(T25="","",SUM(T25,D25))</f>
        <v>5267</v>
      </c>
      <c r="X25" s="109">
        <f>IF(U25="","",SUM(U25,E25))</f>
        <v>119.44944938999994</v>
      </c>
      <c r="Y25" s="37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8" x14ac:dyDescent="0.2">
      <c r="A26" s="48"/>
      <c r="B26" s="36" t="s">
        <v>51</v>
      </c>
      <c r="C26" s="36"/>
      <c r="D26" s="60">
        <v>63090</v>
      </c>
      <c r="E26" s="198">
        <v>286.98794361</v>
      </c>
      <c r="F26" s="59"/>
      <c r="G26" s="60"/>
      <c r="H26" s="185">
        <v>8913</v>
      </c>
      <c r="I26" s="186">
        <v>121.25645641000017</v>
      </c>
      <c r="J26" s="59"/>
      <c r="K26" s="193">
        <v>20</v>
      </c>
      <c r="L26" s="196">
        <v>12.529368190000001</v>
      </c>
      <c r="M26" s="59"/>
      <c r="N26" s="193">
        <v>10</v>
      </c>
      <c r="O26" s="196">
        <v>8.7060429900000003</v>
      </c>
      <c r="P26" s="59"/>
      <c r="Q26" s="185">
        <v>12</v>
      </c>
      <c r="R26" s="187">
        <v>30.192374190000002</v>
      </c>
      <c r="S26" s="59"/>
      <c r="T26" s="136">
        <f>IF(H26="","",SUM(H26,K26,N26,Q26))</f>
        <v>8955</v>
      </c>
      <c r="U26" s="140">
        <f>IF(T26="","",SUM(I26,L26,O26,R26))</f>
        <v>172.68424178000021</v>
      </c>
      <c r="V26" s="59"/>
      <c r="W26" s="52">
        <f>IF(T26="","",SUM(T26,D26))</f>
        <v>72045</v>
      </c>
      <c r="X26" s="110">
        <f>IF(U26="","",SUM(U26,E26))</f>
        <v>459.67218539000021</v>
      </c>
      <c r="Y26" s="37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</row>
    <row r="27" spans="1:58" s="67" customFormat="1" ht="13.5" thickBot="1" x14ac:dyDescent="0.25">
      <c r="A27" s="158"/>
      <c r="B27" s="157" t="s">
        <v>52</v>
      </c>
      <c r="C27" s="157"/>
      <c r="D27" s="124">
        <f>IF(ISERROR(D25/D26), "", D25/D26)</f>
        <v>5.924869234427009E-2</v>
      </c>
      <c r="E27" s="125">
        <f>IF(ISERROR(E25/E26), "", E25/E26)</f>
        <v>7.5205146559501501E-2</v>
      </c>
      <c r="F27" s="126"/>
      <c r="G27" s="127"/>
      <c r="H27" s="128">
        <f>IF(ISERROR(H25/H26), "", H25/H26)</f>
        <v>0.16773252552451476</v>
      </c>
      <c r="I27" s="129">
        <f>IF(ISERROR(I25/I26), "", I25/I26)</f>
        <v>0.43754662886243134</v>
      </c>
      <c r="J27" s="130"/>
      <c r="K27" s="128">
        <f>IF(ISERROR(K25/K26), "", K25/K26)</f>
        <v>0.9</v>
      </c>
      <c r="L27" s="129">
        <f>IF(ISERROR(L25/L26), "", L25/L26)</f>
        <v>0.89643162046784741</v>
      </c>
      <c r="M27" s="130"/>
      <c r="N27" s="128">
        <f>IF(ISERROR(N25/N26), "", N25/N26)</f>
        <v>0.4</v>
      </c>
      <c r="O27" s="129">
        <f>IF(ISERROR(O25/O26), "", O25/O26)</f>
        <v>0.38904348208370143</v>
      </c>
      <c r="P27" s="126"/>
      <c r="Q27" s="128">
        <f>IF(ISERROR(Q25/Q26), "", Q25/Q26)</f>
        <v>1</v>
      </c>
      <c r="R27" s="129">
        <f>IF(ISERROR(R25/R26), "", R25/R26)</f>
        <v>1</v>
      </c>
      <c r="S27" s="126"/>
      <c r="T27" s="137">
        <f>IF(ISERROR(T25/T26), "", T25/T26)</f>
        <v>0.17074260189838078</v>
      </c>
      <c r="U27" s="138">
        <f>IF(ISERROR(U25/U26), "", U25/U26)</f>
        <v>0.56673659403549903</v>
      </c>
      <c r="V27" s="126"/>
      <c r="W27" s="133">
        <f>IF(ISERROR(W25/W26), "", W25/W26)</f>
        <v>7.310708584912208E-2</v>
      </c>
      <c r="X27" s="134">
        <f>IF(ISERROR(X25/X26), "", X25/X26)</f>
        <v>0.25985790131864367</v>
      </c>
      <c r="Y27" s="54"/>
      <c r="Z27" s="66"/>
      <c r="AA27" s="66"/>
      <c r="AB27" s="66"/>
      <c r="AC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</row>
    <row r="28" spans="1:58" ht="13.5" thickBot="1" x14ac:dyDescent="0.25">
      <c r="A28" s="35"/>
      <c r="B28" s="36"/>
      <c r="C28" s="36"/>
      <c r="D28" s="68"/>
      <c r="E28" s="69"/>
      <c r="F28" s="59"/>
      <c r="G28" s="70"/>
      <c r="H28" s="71"/>
      <c r="I28" s="72"/>
      <c r="J28" s="73"/>
      <c r="K28" s="71"/>
      <c r="L28" s="72"/>
      <c r="M28" s="73"/>
      <c r="N28" s="71"/>
      <c r="O28" s="72"/>
      <c r="P28" s="74"/>
      <c r="Q28" s="71"/>
      <c r="R28" s="72"/>
      <c r="S28" s="74"/>
      <c r="T28" s="71"/>
      <c r="U28" s="69"/>
      <c r="V28" s="59"/>
      <c r="W28" s="53"/>
      <c r="X28" s="111"/>
      <c r="Y28" s="59"/>
      <c r="AD28" s="1"/>
      <c r="AE28" s="1"/>
      <c r="AF28" s="1"/>
      <c r="AG28" s="1"/>
      <c r="AH28" s="1"/>
      <c r="AI28" s="1"/>
      <c r="AJ28" s="1"/>
      <c r="BF28" s="9"/>
    </row>
    <row r="29" spans="1:58" s="1" customFormat="1" ht="13.5" x14ac:dyDescent="0.25">
      <c r="B29" s="18"/>
      <c r="C29" s="18"/>
      <c r="D29" s="19"/>
      <c r="E29" s="19"/>
      <c r="F29" s="19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19"/>
      <c r="W29" s="76"/>
      <c r="X29" s="76"/>
      <c r="Y29" s="19"/>
      <c r="Z29" s="9"/>
      <c r="AA29" s="9"/>
      <c r="AB29" s="9"/>
      <c r="AC29" s="9"/>
      <c r="AD29" s="8"/>
      <c r="AE29" s="8"/>
      <c r="AF29" s="8"/>
      <c r="AG29" s="8"/>
      <c r="AH29" s="8"/>
      <c r="AI29" s="8"/>
      <c r="AJ29" s="8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</row>
    <row r="30" spans="1:58" s="8" customFormat="1" ht="13.5" x14ac:dyDescent="0.25">
      <c r="B30" s="18"/>
      <c r="C30" s="18"/>
      <c r="D30" s="19"/>
      <c r="E30" s="19"/>
      <c r="F30" s="19"/>
      <c r="G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19"/>
      <c r="W30" s="76"/>
      <c r="X30" s="76"/>
      <c r="Y30" s="19"/>
      <c r="Z30" s="9"/>
      <c r="AA30" s="9"/>
      <c r="AB30" s="9"/>
      <c r="AC30" s="9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1"/>
    </row>
    <row r="31" spans="1:58" x14ac:dyDescent="0.2">
      <c r="B31" s="15"/>
      <c r="C31" s="15"/>
      <c r="D31" s="15"/>
      <c r="E31" s="15"/>
      <c r="F31" s="15"/>
      <c r="G31" s="15"/>
      <c r="H31" s="178" t="s">
        <v>103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77"/>
      <c r="X31" s="77"/>
      <c r="Y31" s="15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8"/>
    </row>
    <row r="32" spans="1:58" ht="13.5" x14ac:dyDescent="0.2">
      <c r="B32" s="14"/>
      <c r="C32" s="14"/>
      <c r="D32" s="14"/>
      <c r="E32" s="14"/>
      <c r="F32" s="14"/>
      <c r="G32" s="14"/>
      <c r="H32" s="178" t="s">
        <v>60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78"/>
      <c r="X32" s="78"/>
      <c r="Y32" s="14"/>
      <c r="Z32" s="8"/>
      <c r="AA32" s="8"/>
      <c r="AB32" s="8"/>
      <c r="AC32" s="8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2:58" x14ac:dyDescent="0.2">
      <c r="B33" s="15"/>
      <c r="C33" s="15"/>
      <c r="D33" s="23"/>
      <c r="E33" s="23"/>
      <c r="F33" s="23"/>
      <c r="G33" s="23"/>
      <c r="H33" s="18" t="s">
        <v>104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79"/>
      <c r="X33" s="79"/>
      <c r="Y33" s="23"/>
      <c r="AD33" s="9"/>
      <c r="AE33" s="9"/>
      <c r="AF33" s="9"/>
      <c r="AG33" s="9"/>
      <c r="AH33" s="9"/>
      <c r="AI33" s="9"/>
      <c r="AJ33" s="9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2:58" s="9" customFormat="1" x14ac:dyDescent="0.2">
      <c r="B34" s="15"/>
      <c r="C34" s="15"/>
      <c r="D34" s="23"/>
      <c r="E34" s="23"/>
      <c r="F34" s="23"/>
      <c r="G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79"/>
      <c r="X34" s="79"/>
      <c r="Y34" s="23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</row>
    <row r="35" spans="2:58" x14ac:dyDescent="0.25">
      <c r="B35" s="15"/>
      <c r="C35" s="15"/>
      <c r="D35" s="16"/>
      <c r="E35" s="16"/>
      <c r="F35" s="16"/>
      <c r="G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80"/>
      <c r="X35" s="80"/>
      <c r="Y35" s="16"/>
      <c r="AD35" s="1"/>
      <c r="AE35" s="1"/>
      <c r="AF35" s="1"/>
      <c r="AG35" s="1"/>
      <c r="AH35" s="1"/>
      <c r="AI35" s="1"/>
      <c r="AJ35" s="1"/>
      <c r="BF35" s="9"/>
    </row>
    <row r="36" spans="2:58" x14ac:dyDescent="0.25">
      <c r="B36" s="15"/>
      <c r="C36" s="15"/>
      <c r="D36" s="16"/>
      <c r="E36" s="16"/>
      <c r="F36" s="16"/>
      <c r="G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80"/>
      <c r="X36" s="80"/>
      <c r="Y36" s="16"/>
      <c r="AD36" s="8"/>
      <c r="AE36" s="8"/>
      <c r="AF36" s="8"/>
      <c r="AG36" s="8"/>
      <c r="AH36" s="8"/>
      <c r="AI36" s="8"/>
      <c r="AJ36" s="8"/>
    </row>
    <row r="37" spans="2:58" ht="13.5" x14ac:dyDescent="0.25"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76"/>
      <c r="X37" s="76"/>
      <c r="Y37" s="19"/>
      <c r="Z37" s="9"/>
      <c r="AA37" s="9"/>
      <c r="AB37" s="9"/>
      <c r="AC37" s="9"/>
    </row>
    <row r="38" spans="2:58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77"/>
      <c r="X38" s="77"/>
      <c r="Y38" s="15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</row>
    <row r="39" spans="2:58" ht="13.5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78"/>
      <c r="X39" s="78"/>
      <c r="Y39" s="14"/>
      <c r="Z39" s="8"/>
      <c r="AA39" s="8"/>
      <c r="AB39" s="8"/>
      <c r="AC39" s="8"/>
    </row>
    <row r="40" spans="2:58" x14ac:dyDescent="0.25">
      <c r="B40" s="15"/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80"/>
      <c r="X40" s="80"/>
      <c r="Y40" s="16"/>
      <c r="Z40" s="4"/>
      <c r="AA40" s="4"/>
      <c r="AD40" s="9"/>
      <c r="AE40" s="9"/>
      <c r="AF40" s="9"/>
      <c r="AG40" s="9"/>
      <c r="AH40" s="9"/>
      <c r="AI40" s="9"/>
      <c r="AJ40" s="9"/>
    </row>
    <row r="41" spans="2:58" x14ac:dyDescent="0.25">
      <c r="B41" s="15"/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80"/>
      <c r="X41" s="80"/>
      <c r="Y41" s="16"/>
      <c r="Z41" s="4"/>
      <c r="AA41" s="4"/>
    </row>
    <row r="42" spans="2:58" x14ac:dyDescent="0.25">
      <c r="B42" s="15"/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80"/>
      <c r="X42" s="80"/>
      <c r="Y42" s="16"/>
      <c r="Z42" s="12"/>
    </row>
    <row r="43" spans="2:58" x14ac:dyDescent="0.25">
      <c r="B43" s="15"/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80"/>
      <c r="X43" s="80"/>
      <c r="Y43" s="16"/>
      <c r="Z43" s="4"/>
    </row>
    <row r="44" spans="2:58" ht="13.5" x14ac:dyDescent="0.25">
      <c r="B44" s="18"/>
      <c r="C44" s="18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76"/>
      <c r="X44" s="76"/>
      <c r="Y44" s="19"/>
      <c r="Z44" s="11"/>
      <c r="AA44" s="9"/>
      <c r="AB44" s="9"/>
      <c r="AC44" s="9"/>
    </row>
    <row r="45" spans="2:58" x14ac:dyDescent="0.25"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81"/>
      <c r="X45" s="81"/>
      <c r="Y45" s="4"/>
    </row>
    <row r="46" spans="2:58" x14ac:dyDescent="0.25">
      <c r="D46" s="13"/>
      <c r="E46" s="13"/>
      <c r="F46" s="13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82"/>
      <c r="X46" s="82"/>
      <c r="Y46" s="12"/>
    </row>
    <row r="47" spans="2:58" x14ac:dyDescent="0.25">
      <c r="B47" s="21"/>
      <c r="C47" s="21"/>
    </row>
  </sheetData>
  <mergeCells count="9">
    <mergeCell ref="A4:Y4"/>
    <mergeCell ref="D5:E5"/>
    <mergeCell ref="G5:U5"/>
    <mergeCell ref="W5:X5"/>
    <mergeCell ref="T6:U6"/>
    <mergeCell ref="H6:I6"/>
    <mergeCell ref="K6:L6"/>
    <mergeCell ref="N6:O6"/>
    <mergeCell ref="Q6:R6"/>
  </mergeCells>
  <phoneticPr fontId="16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47"/>
  <sheetViews>
    <sheetView workbookViewId="0">
      <selection activeCell="R8" sqref="R8"/>
    </sheetView>
  </sheetViews>
  <sheetFormatPr defaultRowHeight="12.75" x14ac:dyDescent="0.25"/>
  <cols>
    <col min="1" max="1" width="6.75" style="2" customWidth="1"/>
    <col min="2" max="2" width="11.875" style="2" customWidth="1"/>
    <col min="3" max="3" width="0.75" style="2" customWidth="1"/>
    <col min="4" max="5" width="8.875" style="2" customWidth="1"/>
    <col min="6" max="6" width="2.625" style="2" customWidth="1"/>
    <col min="7" max="7" width="0.5" style="2" customWidth="1"/>
    <col min="8" max="9" width="8.875" style="2" customWidth="1"/>
    <col min="10" max="10" width="0.625" style="2" customWidth="1"/>
    <col min="11" max="12" width="8.875" style="2" customWidth="1"/>
    <col min="13" max="13" width="0.625" style="2" customWidth="1"/>
    <col min="14" max="15" width="8.875" style="2" customWidth="1"/>
    <col min="16" max="16" width="0.5" style="2" customWidth="1"/>
    <col min="17" max="18" width="8.875" style="2" customWidth="1"/>
    <col min="19" max="19" width="0.625" style="2" customWidth="1"/>
    <col min="20" max="21" width="8.875" style="2" customWidth="1"/>
    <col min="22" max="22" width="2.5" style="2" customWidth="1"/>
    <col min="23" max="24" width="8.875" style="7" customWidth="1"/>
    <col min="25" max="25" width="1.375" style="2" customWidth="1"/>
    <col min="26" max="16384" width="9" style="2"/>
  </cols>
  <sheetData>
    <row r="1" spans="1:25" ht="15.75" customHeight="1" x14ac:dyDescent="0.25">
      <c r="A1" s="164" t="s">
        <v>42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</row>
    <row r="2" spans="1:25" ht="15.75" customHeight="1" x14ac:dyDescent="0.25">
      <c r="A2" s="165" t="s">
        <v>99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</row>
    <row r="4" spans="1:25" s="7" customFormat="1" ht="16.5" customHeight="1" thickBot="1" x14ac:dyDescent="0.3">
      <c r="A4" s="208" t="s">
        <v>1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08"/>
      <c r="T4" s="208"/>
      <c r="U4" s="208"/>
      <c r="V4" s="208"/>
      <c r="W4" s="208"/>
      <c r="X4" s="208"/>
      <c r="Y4" s="208"/>
    </row>
    <row r="5" spans="1:25" s="8" customFormat="1" ht="15.75" x14ac:dyDescent="0.25">
      <c r="A5" s="25" t="s">
        <v>56</v>
      </c>
      <c r="B5" s="26"/>
      <c r="C5" s="26"/>
      <c r="D5" s="209" t="s">
        <v>3</v>
      </c>
      <c r="E5" s="210"/>
      <c r="F5" s="27"/>
      <c r="G5" s="209" t="s">
        <v>43</v>
      </c>
      <c r="H5" s="211"/>
      <c r="I5" s="211"/>
      <c r="J5" s="211"/>
      <c r="K5" s="211"/>
      <c r="L5" s="211"/>
      <c r="M5" s="211"/>
      <c r="N5" s="211"/>
      <c r="O5" s="211"/>
      <c r="P5" s="211"/>
      <c r="Q5" s="211"/>
      <c r="R5" s="211"/>
      <c r="S5" s="211"/>
      <c r="T5" s="211"/>
      <c r="U5" s="210"/>
      <c r="V5" s="28"/>
      <c r="W5" s="209" t="s">
        <v>11</v>
      </c>
      <c r="X5" s="212"/>
      <c r="Y5" s="28"/>
    </row>
    <row r="6" spans="1:25" s="8" customFormat="1" ht="13.5" x14ac:dyDescent="0.25">
      <c r="A6" s="29"/>
      <c r="B6" s="26"/>
      <c r="C6" s="26"/>
      <c r="D6" s="30"/>
      <c r="E6" s="31"/>
      <c r="F6" s="26"/>
      <c r="G6" s="32"/>
      <c r="H6" s="213" t="s">
        <v>61</v>
      </c>
      <c r="I6" s="214"/>
      <c r="J6" s="33"/>
      <c r="K6" s="213" t="s">
        <v>62</v>
      </c>
      <c r="L6" s="214"/>
      <c r="M6" s="33"/>
      <c r="N6" s="213" t="s">
        <v>63</v>
      </c>
      <c r="O6" s="214"/>
      <c r="P6" s="33"/>
      <c r="Q6" s="215" t="s">
        <v>64</v>
      </c>
      <c r="R6" s="214"/>
      <c r="S6" s="33"/>
      <c r="T6" s="215" t="s">
        <v>44</v>
      </c>
      <c r="U6" s="216"/>
      <c r="V6" s="33"/>
      <c r="W6" s="34"/>
      <c r="X6" s="102"/>
      <c r="Y6" s="26"/>
    </row>
    <row r="7" spans="1:25" s="116" customFormat="1" ht="27" x14ac:dyDescent="0.25">
      <c r="A7" s="112"/>
      <c r="B7" s="113"/>
      <c r="C7" s="113"/>
      <c r="D7" s="103" t="s">
        <v>45</v>
      </c>
      <c r="E7" s="104" t="s">
        <v>46</v>
      </c>
      <c r="F7" s="113"/>
      <c r="G7" s="103"/>
      <c r="H7" s="114" t="s">
        <v>45</v>
      </c>
      <c r="I7" s="115" t="s">
        <v>47</v>
      </c>
      <c r="J7" s="113"/>
      <c r="K7" s="114" t="s">
        <v>45</v>
      </c>
      <c r="L7" s="115" t="s">
        <v>47</v>
      </c>
      <c r="M7" s="113"/>
      <c r="N7" s="114" t="s">
        <v>45</v>
      </c>
      <c r="O7" s="115" t="s">
        <v>47</v>
      </c>
      <c r="P7" s="113"/>
      <c r="Q7" s="114" t="s">
        <v>45</v>
      </c>
      <c r="R7" s="115" t="s">
        <v>47</v>
      </c>
      <c r="S7" s="113"/>
      <c r="T7" s="114" t="s">
        <v>45</v>
      </c>
      <c r="U7" s="104" t="s">
        <v>47</v>
      </c>
      <c r="V7" s="113"/>
      <c r="W7" s="103" t="s">
        <v>45</v>
      </c>
      <c r="X7" s="104" t="s">
        <v>47</v>
      </c>
      <c r="Y7" s="113"/>
    </row>
    <row r="8" spans="1:25" s="7" customFormat="1" x14ac:dyDescent="0.2">
      <c r="A8" s="117"/>
      <c r="B8" s="118"/>
      <c r="C8" s="118"/>
      <c r="D8" s="105" t="s">
        <v>48</v>
      </c>
      <c r="E8" s="106" t="s">
        <v>49</v>
      </c>
      <c r="F8" s="119"/>
      <c r="G8" s="85"/>
      <c r="H8" s="120" t="s">
        <v>48</v>
      </c>
      <c r="I8" s="121" t="s">
        <v>49</v>
      </c>
      <c r="J8" s="122"/>
      <c r="K8" s="121" t="s">
        <v>48</v>
      </c>
      <c r="L8" s="121" t="s">
        <v>49</v>
      </c>
      <c r="M8" s="122"/>
      <c r="N8" s="121" t="s">
        <v>48</v>
      </c>
      <c r="O8" s="121" t="s">
        <v>49</v>
      </c>
      <c r="P8" s="123"/>
      <c r="Q8" s="121" t="s">
        <v>48</v>
      </c>
      <c r="R8" s="121" t="s">
        <v>49</v>
      </c>
      <c r="S8" s="123"/>
      <c r="T8" s="121" t="s">
        <v>48</v>
      </c>
      <c r="U8" s="106" t="s">
        <v>49</v>
      </c>
      <c r="V8" s="119"/>
      <c r="W8" s="105" t="s">
        <v>48</v>
      </c>
      <c r="X8" s="106" t="s">
        <v>49</v>
      </c>
      <c r="Y8" s="119"/>
    </row>
    <row r="9" spans="1:25" ht="13.5" thickBot="1" x14ac:dyDescent="0.25">
      <c r="A9" s="35"/>
      <c r="B9" s="36"/>
      <c r="C9" s="36"/>
      <c r="D9" s="49"/>
      <c r="E9" s="50"/>
      <c r="F9" s="37"/>
      <c r="G9" s="38"/>
      <c r="H9" s="44"/>
      <c r="I9" s="51"/>
      <c r="J9" s="45"/>
      <c r="K9" s="44"/>
      <c r="L9" s="51"/>
      <c r="M9" s="45"/>
      <c r="N9" s="44"/>
      <c r="O9" s="51"/>
      <c r="P9" s="37"/>
      <c r="Q9" s="44"/>
      <c r="R9" s="51"/>
      <c r="S9" s="37"/>
      <c r="T9" s="83"/>
      <c r="U9" s="84"/>
      <c r="V9" s="37"/>
      <c r="W9" s="85"/>
      <c r="X9" s="107"/>
      <c r="Y9" s="37"/>
    </row>
    <row r="10" spans="1:25" x14ac:dyDescent="0.2">
      <c r="A10" s="39" t="s">
        <v>6</v>
      </c>
      <c r="B10" s="40" t="s">
        <v>50</v>
      </c>
      <c r="C10" s="40"/>
      <c r="D10" s="194">
        <v>61595</v>
      </c>
      <c r="E10" s="197">
        <v>197</v>
      </c>
      <c r="F10" s="55"/>
      <c r="G10" s="56"/>
      <c r="H10" s="184">
        <v>15797</v>
      </c>
      <c r="I10" s="191">
        <v>363.7</v>
      </c>
      <c r="J10" s="55"/>
      <c r="K10" s="188">
        <v>76</v>
      </c>
      <c r="L10" s="195">
        <v>46.6</v>
      </c>
      <c r="M10" s="55"/>
      <c r="N10" s="184">
        <v>31</v>
      </c>
      <c r="O10" s="205">
        <v>26.9</v>
      </c>
      <c r="P10" s="55"/>
      <c r="Q10" s="189">
        <v>70</v>
      </c>
      <c r="R10" s="190">
        <v>254.1</v>
      </c>
      <c r="S10" s="55"/>
      <c r="T10" s="135">
        <f>IF(H10="","",SUM(H10,K10,N10,Q10))</f>
        <v>15974</v>
      </c>
      <c r="U10" s="139">
        <f>IF(T10="","",SUM(I10,L10,O10,R10))</f>
        <v>691.3</v>
      </c>
      <c r="V10" s="55"/>
      <c r="W10" s="47">
        <f>IF(T10="","",SUM(T10,D10))</f>
        <v>77569</v>
      </c>
      <c r="X10" s="109">
        <f>IF(U10="","",SUM(U10,E10))</f>
        <v>888.3</v>
      </c>
      <c r="Y10" s="37"/>
    </row>
    <row r="11" spans="1:25" x14ac:dyDescent="0.2">
      <c r="A11" s="48"/>
      <c r="B11" s="36" t="s">
        <v>51</v>
      </c>
      <c r="C11" s="36"/>
      <c r="D11" s="60">
        <v>481958</v>
      </c>
      <c r="E11" s="198">
        <v>1396.7</v>
      </c>
      <c r="F11" s="59"/>
      <c r="G11" s="60"/>
      <c r="H11" s="185">
        <v>65661</v>
      </c>
      <c r="I11" s="186">
        <v>653.6</v>
      </c>
      <c r="J11" s="59"/>
      <c r="K11" s="193">
        <v>85</v>
      </c>
      <c r="L11" s="196">
        <v>51.6</v>
      </c>
      <c r="M11" s="59"/>
      <c r="N11" s="193">
        <v>33</v>
      </c>
      <c r="O11" s="196">
        <v>28.7</v>
      </c>
      <c r="P11" s="59"/>
      <c r="Q11" s="185">
        <v>81</v>
      </c>
      <c r="R11" s="187">
        <v>279.5</v>
      </c>
      <c r="S11" s="59"/>
      <c r="T11" s="136">
        <f>IF(H11="","",SUM(H11,K11,N11,Q11))</f>
        <v>65860</v>
      </c>
      <c r="U11" s="140">
        <f>IF(T11="","",SUM(I11,L11,O11,R11))</f>
        <v>1013.4000000000001</v>
      </c>
      <c r="V11" s="59"/>
      <c r="W11" s="52">
        <f>IF(T11="","",SUM(T11,D11))</f>
        <v>547818</v>
      </c>
      <c r="X11" s="110">
        <f>IF(U11="","",SUM(U11,E11))</f>
        <v>2410.1000000000004</v>
      </c>
      <c r="Y11" s="37"/>
    </row>
    <row r="12" spans="1:25" s="66" customFormat="1" ht="13.5" thickBot="1" x14ac:dyDescent="0.25">
      <c r="A12" s="156"/>
      <c r="B12" s="157" t="s">
        <v>52</v>
      </c>
      <c r="C12" s="157"/>
      <c r="D12" s="124">
        <f>IF(ISERROR(D10/D11), "", D10/D11)</f>
        <v>0.12780159266990071</v>
      </c>
      <c r="E12" s="125">
        <f>IF(ISERROR(E10/E11), "", E10/E11)</f>
        <v>0.14104675306078612</v>
      </c>
      <c r="F12" s="126"/>
      <c r="G12" s="127"/>
      <c r="H12" s="128">
        <f>IF(ISERROR(H10/H11), "", H10/H11)</f>
        <v>0.24058421285085516</v>
      </c>
      <c r="I12" s="129">
        <f>IF(ISERROR(I10/I11), "", I10/I11)</f>
        <v>0.55645654834761316</v>
      </c>
      <c r="J12" s="130"/>
      <c r="K12" s="128">
        <f>IF(ISERROR(K10/K11), "", K10/K11)</f>
        <v>0.89411764705882357</v>
      </c>
      <c r="L12" s="129">
        <f>IF(ISERROR(L10/L11), "", L10/L11)</f>
        <v>0.9031007751937985</v>
      </c>
      <c r="M12" s="130"/>
      <c r="N12" s="128">
        <f>IF(ISERROR(N10/N11), "", N10/N11)</f>
        <v>0.93939393939393945</v>
      </c>
      <c r="O12" s="129">
        <f>IF(ISERROR(O10/O11), "", O10/O11)</f>
        <v>0.93728222996515675</v>
      </c>
      <c r="P12" s="126"/>
      <c r="Q12" s="128">
        <f>IF(ISERROR(Q10/Q11), "", Q10/Q11)</f>
        <v>0.86419753086419748</v>
      </c>
      <c r="R12" s="129">
        <f>IF(ISERROR(R10/R11), "", R10/R11)</f>
        <v>0.90912343470483004</v>
      </c>
      <c r="S12" s="126"/>
      <c r="T12" s="137">
        <f>IF(ISERROR(T10/T11), "", T10/T11)</f>
        <v>0.24254479198299422</v>
      </c>
      <c r="U12" s="138">
        <f>IF(ISERROR(U10/U11), "", U10/U11)</f>
        <v>0.68215906848233654</v>
      </c>
      <c r="V12" s="126"/>
      <c r="W12" s="133">
        <f>IF(ISERROR(W10/W11), "", W10/W11)</f>
        <v>0.14159629658025111</v>
      </c>
      <c r="X12" s="134">
        <f>IF(ISERROR(X10/X11), "", X10/X11)</f>
        <v>0.36857391809468482</v>
      </c>
      <c r="Y12" s="54"/>
    </row>
    <row r="13" spans="1:25" x14ac:dyDescent="0.2">
      <c r="A13" s="35"/>
      <c r="B13" s="36"/>
      <c r="C13" s="36"/>
      <c r="D13" s="179"/>
      <c r="E13" s="180"/>
      <c r="F13" s="176"/>
      <c r="G13" s="177"/>
      <c r="H13" s="181"/>
      <c r="I13" s="182"/>
      <c r="J13" s="183"/>
      <c r="K13" s="181"/>
      <c r="L13" s="182"/>
      <c r="M13" s="183"/>
      <c r="N13" s="181"/>
      <c r="O13" s="182"/>
      <c r="P13" s="176"/>
      <c r="Q13" s="181"/>
      <c r="R13" s="182"/>
      <c r="S13" s="37"/>
      <c r="T13" s="136"/>
      <c r="U13" s="147"/>
      <c r="V13" s="37"/>
      <c r="W13" s="52"/>
      <c r="X13" s="108"/>
      <c r="Y13" s="37"/>
    </row>
    <row r="14" spans="1:25" ht="13.5" thickBot="1" x14ac:dyDescent="0.25">
      <c r="A14" s="35"/>
      <c r="B14" s="36"/>
      <c r="C14" s="36"/>
      <c r="D14" s="179"/>
      <c r="E14" s="180"/>
      <c r="F14" s="176"/>
      <c r="G14" s="177"/>
      <c r="H14" s="181"/>
      <c r="I14" s="182"/>
      <c r="J14" s="183"/>
      <c r="K14" s="181"/>
      <c r="L14" s="182"/>
      <c r="M14" s="183"/>
      <c r="N14" s="181"/>
      <c r="O14" s="182"/>
      <c r="P14" s="176"/>
      <c r="Q14" s="181"/>
      <c r="R14" s="182"/>
      <c r="S14" s="37"/>
      <c r="T14" s="136"/>
      <c r="U14" s="147"/>
      <c r="V14" s="37"/>
      <c r="W14" s="52"/>
      <c r="X14" s="108"/>
      <c r="Y14" s="37"/>
    </row>
    <row r="15" spans="1:25" x14ac:dyDescent="0.2">
      <c r="A15" s="192" t="s">
        <v>7</v>
      </c>
      <c r="B15" s="40" t="s">
        <v>50</v>
      </c>
      <c r="C15" s="40"/>
      <c r="D15" s="194">
        <v>116961</v>
      </c>
      <c r="E15" s="197">
        <v>502.5</v>
      </c>
      <c r="F15" s="55"/>
      <c r="G15" s="56"/>
      <c r="H15" s="184">
        <v>33013</v>
      </c>
      <c r="I15" s="191">
        <v>906.6</v>
      </c>
      <c r="J15" s="55"/>
      <c r="K15" s="188">
        <v>302</v>
      </c>
      <c r="L15" s="195">
        <v>185.1</v>
      </c>
      <c r="M15" s="55"/>
      <c r="N15" s="184">
        <v>167</v>
      </c>
      <c r="O15" s="205">
        <v>146.5</v>
      </c>
      <c r="P15" s="55"/>
      <c r="Q15" s="189">
        <v>309</v>
      </c>
      <c r="R15" s="190">
        <v>762</v>
      </c>
      <c r="S15" s="55"/>
      <c r="T15" s="135">
        <f>IF(H15="","",SUM(H15,K15,N15,Q15))</f>
        <v>33791</v>
      </c>
      <c r="U15" s="139">
        <f>IF(T15="","",SUM(I15,L15,O15,R15))</f>
        <v>2000.2</v>
      </c>
      <c r="V15" s="55"/>
      <c r="W15" s="47">
        <f>IF(T15="","",SUM(T15,D15))</f>
        <v>150752</v>
      </c>
      <c r="X15" s="109">
        <f>IF(U15="","",SUM(U15,E15))</f>
        <v>2502.6999999999998</v>
      </c>
      <c r="Y15" s="37"/>
    </row>
    <row r="16" spans="1:25" x14ac:dyDescent="0.2">
      <c r="A16" s="48"/>
      <c r="B16" s="36" t="s">
        <v>51</v>
      </c>
      <c r="C16" s="36"/>
      <c r="D16" s="60">
        <v>972686</v>
      </c>
      <c r="E16" s="198">
        <v>3935.511</v>
      </c>
      <c r="F16" s="59"/>
      <c r="G16" s="60"/>
      <c r="H16" s="185">
        <v>125441</v>
      </c>
      <c r="I16" s="186">
        <v>1861.8130000000001</v>
      </c>
      <c r="J16" s="59"/>
      <c r="K16" s="193">
        <v>361</v>
      </c>
      <c r="L16" s="196">
        <v>220.1</v>
      </c>
      <c r="M16" s="59"/>
      <c r="N16" s="193">
        <v>217</v>
      </c>
      <c r="O16" s="196">
        <v>191</v>
      </c>
      <c r="P16" s="59"/>
      <c r="Q16" s="185">
        <v>357</v>
      </c>
      <c r="R16" s="187">
        <v>886.9</v>
      </c>
      <c r="S16" s="59"/>
      <c r="T16" s="136">
        <f>IF(H16="","",SUM(H16,K16,N16,Q16))</f>
        <v>126376</v>
      </c>
      <c r="U16" s="140">
        <f>IF(T16="","",SUM(I16,L16,O16,R16))</f>
        <v>3159.8130000000001</v>
      </c>
      <c r="V16" s="59"/>
      <c r="W16" s="52">
        <f>IF(T16="","",SUM(T16,D16))</f>
        <v>1099062</v>
      </c>
      <c r="X16" s="110">
        <f>IF(U16="","",SUM(U16,E16))</f>
        <v>7095.3240000000005</v>
      </c>
      <c r="Y16" s="37"/>
    </row>
    <row r="17" spans="1:58" s="67" customFormat="1" ht="13.5" thickBot="1" x14ac:dyDescent="0.25">
      <c r="A17" s="158"/>
      <c r="B17" s="157" t="s">
        <v>52</v>
      </c>
      <c r="C17" s="157"/>
      <c r="D17" s="124">
        <f>IF(ISERROR(D15/D16), "", D15/D16)</f>
        <v>0.12024538237416803</v>
      </c>
      <c r="E17" s="125">
        <f>IF(ISERROR(E15/E16), "", E15/E16)</f>
        <v>0.1276835460503096</v>
      </c>
      <c r="F17" s="126"/>
      <c r="G17" s="127"/>
      <c r="H17" s="128">
        <f>IF(ISERROR(H15/H16), "", H15/H16)</f>
        <v>0.26317551677681139</v>
      </c>
      <c r="I17" s="129">
        <f>IF(ISERROR(I15/I16), "", I15/I16)</f>
        <v>0.48694471464105149</v>
      </c>
      <c r="J17" s="130"/>
      <c r="K17" s="128">
        <f>IF(ISERROR(K15/K16), "", K15/K16)</f>
        <v>0.83656509695290859</v>
      </c>
      <c r="L17" s="129">
        <f>IF(ISERROR(L15/L16), "", L15/L16)</f>
        <v>0.84098137210358925</v>
      </c>
      <c r="M17" s="130"/>
      <c r="N17" s="128">
        <f>IF(ISERROR(N15/N16), "", N15/N16)</f>
        <v>0.7695852534562212</v>
      </c>
      <c r="O17" s="129">
        <f>IF(ISERROR(O15/O16), "", O15/O16)</f>
        <v>0.76701570680628273</v>
      </c>
      <c r="P17" s="126"/>
      <c r="Q17" s="128">
        <f>IF(ISERROR(Q15/Q16), "", Q15/Q16)</f>
        <v>0.86554621848739499</v>
      </c>
      <c r="R17" s="129">
        <f>IF(ISERROR(R15/R16), "", R15/R16)</f>
        <v>0.85917239824106439</v>
      </c>
      <c r="S17" s="126"/>
      <c r="T17" s="137">
        <f>IF(ISERROR(T15/T16), "", T15/T16)</f>
        <v>0.26738462999303664</v>
      </c>
      <c r="U17" s="138">
        <f>IF(ISERROR(U15/U16), "", U15/U16)</f>
        <v>0.6330121434401339</v>
      </c>
      <c r="V17" s="126"/>
      <c r="W17" s="131">
        <f>IF(ISERROR(W15/W16), "", W15/W16)</f>
        <v>0.13716423641250447</v>
      </c>
      <c r="X17" s="132">
        <f>IF(ISERROR(X15/X16), "", X15/X16)</f>
        <v>0.35272525962168882</v>
      </c>
      <c r="Y17" s="54"/>
      <c r="Z17" s="66"/>
      <c r="AA17" s="66"/>
      <c r="AB17" s="66"/>
      <c r="AC17" s="66"/>
    </row>
    <row r="18" spans="1:58" s="9" customFormat="1" x14ac:dyDescent="0.2">
      <c r="A18" s="63"/>
      <c r="B18" s="36"/>
      <c r="C18" s="36"/>
      <c r="D18" s="179"/>
      <c r="E18" s="180"/>
      <c r="F18" s="176"/>
      <c r="G18" s="177"/>
      <c r="H18" s="181"/>
      <c r="I18" s="182"/>
      <c r="J18" s="183"/>
      <c r="K18" s="181"/>
      <c r="L18" s="182"/>
      <c r="M18" s="183"/>
      <c r="N18" s="181"/>
      <c r="O18" s="182"/>
      <c r="P18" s="176"/>
      <c r="Q18" s="181"/>
      <c r="R18" s="182"/>
      <c r="S18" s="37"/>
      <c r="T18" s="136"/>
      <c r="U18" s="147"/>
      <c r="V18" s="37"/>
      <c r="W18" s="52"/>
      <c r="X18" s="108"/>
      <c r="Y18" s="37"/>
      <c r="Z18" s="2"/>
      <c r="AA18" s="2"/>
      <c r="AB18" s="2"/>
      <c r="AC18" s="2"/>
    </row>
    <row r="19" spans="1:58" s="9" customFormat="1" ht="13.5" thickBot="1" x14ac:dyDescent="0.25">
      <c r="A19" s="63"/>
      <c r="B19" s="36"/>
      <c r="C19" s="36"/>
      <c r="D19" s="179"/>
      <c r="E19" s="180"/>
      <c r="F19" s="176"/>
      <c r="G19" s="177"/>
      <c r="H19" s="181"/>
      <c r="I19" s="182"/>
      <c r="J19" s="183"/>
      <c r="K19" s="181"/>
      <c r="L19" s="182"/>
      <c r="M19" s="183"/>
      <c r="N19" s="181"/>
      <c r="O19" s="182"/>
      <c r="P19" s="176"/>
      <c r="Q19" s="181"/>
      <c r="R19" s="182"/>
      <c r="S19" s="37"/>
      <c r="T19" s="136"/>
      <c r="U19" s="147"/>
      <c r="V19" s="37"/>
      <c r="W19" s="52"/>
      <c r="X19" s="108"/>
      <c r="Y19" s="37"/>
      <c r="Z19" s="2"/>
      <c r="AA19" s="2"/>
      <c r="AB19" s="2"/>
      <c r="AC19" s="2"/>
    </row>
    <row r="20" spans="1:58" s="1" customFormat="1" x14ac:dyDescent="0.2">
      <c r="A20" s="192" t="s">
        <v>8</v>
      </c>
      <c r="B20" s="40" t="s">
        <v>50</v>
      </c>
      <c r="C20" s="40"/>
      <c r="D20" s="194">
        <v>136092</v>
      </c>
      <c r="E20" s="197">
        <v>429.3</v>
      </c>
      <c r="F20" s="55"/>
      <c r="G20" s="56"/>
      <c r="H20" s="184">
        <v>54868</v>
      </c>
      <c r="I20" s="191">
        <v>1957</v>
      </c>
      <c r="J20" s="55"/>
      <c r="K20" s="188">
        <v>780</v>
      </c>
      <c r="L20" s="195">
        <v>472</v>
      </c>
      <c r="M20" s="55"/>
      <c r="N20" s="184">
        <v>183</v>
      </c>
      <c r="O20" s="205">
        <v>167</v>
      </c>
      <c r="P20" s="55"/>
      <c r="Q20" s="189">
        <v>933</v>
      </c>
      <c r="R20" s="190">
        <v>1752</v>
      </c>
      <c r="S20" s="55"/>
      <c r="T20" s="135">
        <f>IF(H20="","",SUM(H20,K20,N20,Q20))</f>
        <v>56764</v>
      </c>
      <c r="U20" s="139">
        <f>IF(T20="","",SUM(I20,L20,O20,R20))</f>
        <v>4348</v>
      </c>
      <c r="V20" s="55"/>
      <c r="W20" s="47">
        <f>IF(T20="","",SUM(T20,D20))</f>
        <v>192856</v>
      </c>
      <c r="X20" s="109">
        <f>IF(U20="","",SUM(U20,E20))</f>
        <v>4777.3</v>
      </c>
      <c r="Y20" s="37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58" s="8" customFormat="1" x14ac:dyDescent="0.2">
      <c r="A21" s="64"/>
      <c r="B21" s="36" t="s">
        <v>51</v>
      </c>
      <c r="C21" s="36"/>
      <c r="D21" s="60">
        <v>1831047</v>
      </c>
      <c r="E21" s="198">
        <v>5041.2</v>
      </c>
      <c r="F21" s="59"/>
      <c r="G21" s="60"/>
      <c r="H21" s="185">
        <v>299394</v>
      </c>
      <c r="I21" s="186">
        <v>4200</v>
      </c>
      <c r="J21" s="59"/>
      <c r="K21" s="193">
        <v>1639</v>
      </c>
      <c r="L21" s="196">
        <v>864</v>
      </c>
      <c r="M21" s="59"/>
      <c r="N21" s="193">
        <v>233</v>
      </c>
      <c r="O21" s="196">
        <v>208</v>
      </c>
      <c r="P21" s="59"/>
      <c r="Q21" s="185">
        <v>1289</v>
      </c>
      <c r="R21" s="187">
        <v>1960</v>
      </c>
      <c r="S21" s="59"/>
      <c r="T21" s="136">
        <f>IF(H21="","",SUM(H21,K21,N21,Q21))</f>
        <v>302555</v>
      </c>
      <c r="U21" s="140">
        <f>IF(T21="","",SUM(I21,L21,O21,R21))</f>
        <v>7232</v>
      </c>
      <c r="V21" s="59"/>
      <c r="W21" s="52">
        <f>IF(T21="","",SUM(T21,D21))</f>
        <v>2133602</v>
      </c>
      <c r="X21" s="110">
        <f>IF(U21="","",SUM(U21,E21))</f>
        <v>12273.2</v>
      </c>
      <c r="Y21" s="37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58" s="66" customFormat="1" ht="13.5" thickBot="1" x14ac:dyDescent="0.25">
      <c r="A22" s="156"/>
      <c r="B22" s="157" t="s">
        <v>52</v>
      </c>
      <c r="C22" s="157"/>
      <c r="D22" s="124">
        <f>IF(ISERROR(D20/D21), "", D20/D21)</f>
        <v>7.4324689644777009E-2</v>
      </c>
      <c r="E22" s="125">
        <f>IF(ISERROR(E20/E21), "", E20/E21)</f>
        <v>8.5158295643894322E-2</v>
      </c>
      <c r="F22" s="126"/>
      <c r="G22" s="127"/>
      <c r="H22" s="128">
        <f>IF(ISERROR(H20/H21), "", H20/H21)</f>
        <v>0.18326352565515674</v>
      </c>
      <c r="I22" s="129">
        <f>IF(ISERROR(I20/I21), "", I20/I21)</f>
        <v>0.46595238095238095</v>
      </c>
      <c r="J22" s="130"/>
      <c r="K22" s="128">
        <f>IF(ISERROR(K20/K21), "", K20/K21)</f>
        <v>0.4758999389871873</v>
      </c>
      <c r="L22" s="129">
        <f>IF(ISERROR(L20/L21), "", L20/L21)</f>
        <v>0.54629629629629628</v>
      </c>
      <c r="M22" s="130"/>
      <c r="N22" s="128">
        <f>IF(ISERROR(N20/N21), "", N20/N21)</f>
        <v>0.78540772532188841</v>
      </c>
      <c r="O22" s="129">
        <f>IF(ISERROR(O20/O21), "", O20/O21)</f>
        <v>0.80288461538461542</v>
      </c>
      <c r="P22" s="126"/>
      <c r="Q22" s="128">
        <f>IF(ISERROR(Q20/Q21), "", Q20/Q21)</f>
        <v>0.72381691233514356</v>
      </c>
      <c r="R22" s="129">
        <f>IF(ISERROR(R20/R21), "", R20/R21)</f>
        <v>0.89387755102040811</v>
      </c>
      <c r="S22" s="126"/>
      <c r="T22" s="137">
        <f>IF(ISERROR(T20/T21), "", T20/T21)</f>
        <v>0.18761547487233726</v>
      </c>
      <c r="U22" s="138">
        <f>IF(ISERROR(U20/U21), "", U20/U21)</f>
        <v>0.60121681415929207</v>
      </c>
      <c r="V22" s="126"/>
      <c r="W22" s="133">
        <f>IF(ISERROR(W20/W21), "", W20/W21)</f>
        <v>9.0389866526184359E-2</v>
      </c>
      <c r="X22" s="134">
        <f>IF(ISERROR(X20/X21), "", X20/X21)</f>
        <v>0.38924648828341424</v>
      </c>
      <c r="Y22" s="54"/>
      <c r="AD22" s="67"/>
      <c r="AE22" s="67"/>
      <c r="AF22" s="67"/>
      <c r="AG22" s="67"/>
      <c r="AH22" s="67"/>
      <c r="AI22" s="67"/>
      <c r="AJ22" s="67"/>
    </row>
    <row r="23" spans="1:58" x14ac:dyDescent="0.2">
      <c r="A23" s="35"/>
      <c r="B23" s="36"/>
      <c r="C23" s="36"/>
      <c r="D23" s="179"/>
      <c r="E23" s="180"/>
      <c r="F23" s="176"/>
      <c r="G23" s="177"/>
      <c r="H23" s="181"/>
      <c r="I23" s="182"/>
      <c r="J23" s="183"/>
      <c r="K23" s="181"/>
      <c r="L23" s="182"/>
      <c r="M23" s="183"/>
      <c r="N23" s="181"/>
      <c r="O23" s="182"/>
      <c r="P23" s="176"/>
      <c r="Q23" s="181"/>
      <c r="R23" s="182"/>
      <c r="S23" s="37"/>
      <c r="T23" s="136"/>
      <c r="U23" s="147"/>
      <c r="V23" s="37"/>
      <c r="W23" s="52"/>
      <c r="X23" s="108"/>
      <c r="Y23" s="37"/>
      <c r="AD23" s="9"/>
      <c r="AE23" s="9"/>
      <c r="AF23" s="9"/>
      <c r="AG23" s="9"/>
      <c r="AH23" s="9"/>
      <c r="AI23" s="9"/>
      <c r="AJ23" s="9"/>
    </row>
    <row r="24" spans="1:58" ht="13.5" thickBot="1" x14ac:dyDescent="0.25">
      <c r="A24" s="35"/>
      <c r="B24" s="36"/>
      <c r="C24" s="36"/>
      <c r="D24" s="179"/>
      <c r="E24" s="180"/>
      <c r="F24" s="176"/>
      <c r="G24" s="177"/>
      <c r="H24" s="181"/>
      <c r="I24" s="182"/>
      <c r="J24" s="183"/>
      <c r="K24" s="181"/>
      <c r="L24" s="182"/>
      <c r="M24" s="183"/>
      <c r="N24" s="181"/>
      <c r="O24" s="182"/>
      <c r="P24" s="176"/>
      <c r="Q24" s="181"/>
      <c r="R24" s="182"/>
      <c r="S24" s="37"/>
      <c r="T24" s="136"/>
      <c r="U24" s="147"/>
      <c r="V24" s="37"/>
      <c r="W24" s="52"/>
      <c r="X24" s="108"/>
      <c r="Y24" s="37"/>
      <c r="AD24" s="9"/>
      <c r="AE24" s="9"/>
      <c r="AF24" s="9"/>
      <c r="AG24" s="9"/>
      <c r="AH24" s="9"/>
      <c r="AI24" s="9"/>
      <c r="AJ24" s="9"/>
    </row>
    <row r="25" spans="1:58" x14ac:dyDescent="0.2">
      <c r="A25" s="192" t="s">
        <v>20</v>
      </c>
      <c r="B25" s="40" t="s">
        <v>50</v>
      </c>
      <c r="C25" s="40"/>
      <c r="D25" s="194">
        <v>3418</v>
      </c>
      <c r="E25" s="197">
        <v>19.96</v>
      </c>
      <c r="F25" s="55"/>
      <c r="G25" s="56"/>
      <c r="H25" s="184">
        <v>1471</v>
      </c>
      <c r="I25" s="191">
        <v>52.37</v>
      </c>
      <c r="J25" s="55"/>
      <c r="K25" s="188">
        <v>18</v>
      </c>
      <c r="L25" s="195">
        <v>11.231721830000001</v>
      </c>
      <c r="M25" s="55"/>
      <c r="N25" s="184">
        <v>4</v>
      </c>
      <c r="O25" s="205">
        <v>3.38</v>
      </c>
      <c r="P25" s="55"/>
      <c r="Q25" s="189">
        <v>12</v>
      </c>
      <c r="R25" s="190">
        <v>30.192374190000002</v>
      </c>
      <c r="S25" s="55"/>
      <c r="T25" s="135">
        <f>IF(H25="","",SUM(H25,K25,N25,Q25))</f>
        <v>1505</v>
      </c>
      <c r="U25" s="139">
        <f>IF(T25="","",SUM(I25,L25,O25,R25))</f>
        <v>97.174096020000007</v>
      </c>
      <c r="V25" s="55"/>
      <c r="W25" s="47">
        <f>IF(T25="","",SUM(T25,D25))</f>
        <v>4923</v>
      </c>
      <c r="X25" s="109">
        <f>IF(U25="","",SUM(U25,E25))</f>
        <v>117.13409602000002</v>
      </c>
      <c r="Y25" s="37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8" x14ac:dyDescent="0.2">
      <c r="A26" s="48"/>
      <c r="B26" s="36" t="s">
        <v>51</v>
      </c>
      <c r="C26" s="36"/>
      <c r="D26" s="60">
        <v>63031</v>
      </c>
      <c r="E26" s="198">
        <v>286.7</v>
      </c>
      <c r="F26" s="59"/>
      <c r="G26" s="60"/>
      <c r="H26" s="185">
        <v>8925</v>
      </c>
      <c r="I26" s="186">
        <v>120.66851737000022</v>
      </c>
      <c r="J26" s="59"/>
      <c r="K26" s="193">
        <v>20</v>
      </c>
      <c r="L26" s="196">
        <v>12.529368190000001</v>
      </c>
      <c r="M26" s="59"/>
      <c r="N26" s="193">
        <v>10</v>
      </c>
      <c r="O26" s="196">
        <v>8.7060429900000003</v>
      </c>
      <c r="P26" s="59"/>
      <c r="Q26" s="185">
        <v>12</v>
      </c>
      <c r="R26" s="187">
        <v>30.192374190000002</v>
      </c>
      <c r="S26" s="59"/>
      <c r="T26" s="136">
        <f>IF(H26="","",SUM(H26,K26,N26,Q26))</f>
        <v>8967</v>
      </c>
      <c r="U26" s="140">
        <f>IF(T26="","",SUM(I26,L26,O26,R26))</f>
        <v>172.09630274000023</v>
      </c>
      <c r="V26" s="59"/>
      <c r="W26" s="52">
        <f>IF(T26="","",SUM(T26,D26))</f>
        <v>71998</v>
      </c>
      <c r="X26" s="110">
        <f>IF(U26="","",SUM(U26,E26))</f>
        <v>458.79630274000021</v>
      </c>
      <c r="Y26" s="37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</row>
    <row r="27" spans="1:58" s="67" customFormat="1" ht="13.5" thickBot="1" x14ac:dyDescent="0.25">
      <c r="A27" s="158"/>
      <c r="B27" s="157" t="s">
        <v>52</v>
      </c>
      <c r="C27" s="157"/>
      <c r="D27" s="124">
        <f>IF(ISERROR(D25/D26), "", D25/D26)</f>
        <v>5.4227284986752548E-2</v>
      </c>
      <c r="E27" s="125">
        <f>IF(ISERROR(E25/E26), "", E25/E26)</f>
        <v>6.9619811649808169E-2</v>
      </c>
      <c r="F27" s="126"/>
      <c r="G27" s="127"/>
      <c r="H27" s="128">
        <f>IF(ISERROR(H25/H26), "", H25/H26)</f>
        <v>0.16481792717086835</v>
      </c>
      <c r="I27" s="129">
        <f>IF(ISERROR(I25/I26), "", I25/I26)</f>
        <v>0.43399886848216029</v>
      </c>
      <c r="J27" s="130"/>
      <c r="K27" s="128">
        <f>IF(ISERROR(K25/K26), "", K25/K26)</f>
        <v>0.9</v>
      </c>
      <c r="L27" s="129">
        <f>IF(ISERROR(L25/L26), "", L25/L26)</f>
        <v>0.89643162046784741</v>
      </c>
      <c r="M27" s="130"/>
      <c r="N27" s="128">
        <f>IF(ISERROR(N25/N26), "", N25/N26)</f>
        <v>0.4</v>
      </c>
      <c r="O27" s="129">
        <f>IF(ISERROR(O25/O26), "", O25/O26)</f>
        <v>0.38823607968423318</v>
      </c>
      <c r="P27" s="126"/>
      <c r="Q27" s="128">
        <f>IF(ISERROR(Q25/Q26), "", Q25/Q26)</f>
        <v>1</v>
      </c>
      <c r="R27" s="129">
        <f>IF(ISERROR(R25/R26), "", R25/R26)</f>
        <v>1</v>
      </c>
      <c r="S27" s="126"/>
      <c r="T27" s="137">
        <f>IF(ISERROR(T25/T26), "", T25/T26)</f>
        <v>0.16783762685402029</v>
      </c>
      <c r="U27" s="138">
        <f>IF(ISERROR(U25/U26), "", U25/U26)</f>
        <v>0.56464952746142816</v>
      </c>
      <c r="V27" s="126"/>
      <c r="W27" s="133">
        <f>IF(ISERROR(W25/W26), "", W25/W26)</f>
        <v>6.8376899358315507E-2</v>
      </c>
      <c r="X27" s="134">
        <f>IF(ISERROR(X25/X26), "", X25/X26)</f>
        <v>0.25530741054463091</v>
      </c>
      <c r="Y27" s="54"/>
      <c r="Z27" s="66"/>
      <c r="AA27" s="66"/>
      <c r="AB27" s="66"/>
      <c r="AC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</row>
    <row r="28" spans="1:58" ht="13.5" thickBot="1" x14ac:dyDescent="0.25">
      <c r="A28" s="35"/>
      <c r="B28" s="36"/>
      <c r="C28" s="36"/>
      <c r="D28" s="68"/>
      <c r="E28" s="69"/>
      <c r="F28" s="59"/>
      <c r="G28" s="70"/>
      <c r="H28" s="71"/>
      <c r="I28" s="72"/>
      <c r="J28" s="73"/>
      <c r="K28" s="71"/>
      <c r="L28" s="72"/>
      <c r="M28" s="73"/>
      <c r="N28" s="71"/>
      <c r="O28" s="72"/>
      <c r="P28" s="74"/>
      <c r="Q28" s="71"/>
      <c r="R28" s="72"/>
      <c r="S28" s="74"/>
      <c r="T28" s="71"/>
      <c r="U28" s="69"/>
      <c r="V28" s="59"/>
      <c r="W28" s="53"/>
      <c r="X28" s="111"/>
      <c r="Y28" s="59"/>
      <c r="AD28" s="1"/>
      <c r="AE28" s="1"/>
      <c r="AF28" s="1"/>
      <c r="AG28" s="1"/>
      <c r="AH28" s="1"/>
      <c r="AI28" s="1"/>
      <c r="AJ28" s="1"/>
      <c r="BF28" s="9"/>
    </row>
    <row r="29" spans="1:58" s="1" customFormat="1" ht="13.5" x14ac:dyDescent="0.25">
      <c r="B29" s="18"/>
      <c r="C29" s="18"/>
      <c r="D29" s="19"/>
      <c r="E29" s="19"/>
      <c r="F29" s="19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19"/>
      <c r="W29" s="76"/>
      <c r="X29" s="76"/>
      <c r="Y29" s="19"/>
      <c r="Z29" s="9"/>
      <c r="AA29" s="9"/>
      <c r="AB29" s="9"/>
      <c r="AC29" s="9"/>
      <c r="AD29" s="8"/>
      <c r="AE29" s="8"/>
      <c r="AF29" s="8"/>
      <c r="AG29" s="8"/>
      <c r="AH29" s="8"/>
      <c r="AI29" s="8"/>
      <c r="AJ29" s="8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</row>
    <row r="30" spans="1:58" s="8" customFormat="1" ht="13.5" x14ac:dyDescent="0.25">
      <c r="B30" s="18"/>
      <c r="C30" s="18"/>
      <c r="D30" s="19"/>
      <c r="E30" s="19"/>
      <c r="F30" s="19"/>
      <c r="G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19"/>
      <c r="W30" s="76"/>
      <c r="X30" s="76"/>
      <c r="Y30" s="19"/>
      <c r="Z30" s="9"/>
      <c r="AA30" s="9"/>
      <c r="AB30" s="9"/>
      <c r="AC30" s="9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1"/>
    </row>
    <row r="31" spans="1:58" x14ac:dyDescent="0.2">
      <c r="B31" s="15"/>
      <c r="C31" s="15"/>
      <c r="D31" s="15"/>
      <c r="E31" s="15"/>
      <c r="F31" s="15"/>
      <c r="G31" s="15"/>
      <c r="H31" s="178" t="s">
        <v>100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77"/>
      <c r="X31" s="77"/>
      <c r="Y31" s="15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8"/>
    </row>
    <row r="32" spans="1:58" ht="13.5" x14ac:dyDescent="0.2">
      <c r="B32" s="14"/>
      <c r="C32" s="14"/>
      <c r="D32" s="14"/>
      <c r="E32" s="14"/>
      <c r="F32" s="14"/>
      <c r="G32" s="14"/>
      <c r="H32" s="178" t="s">
        <v>60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78"/>
      <c r="X32" s="78"/>
      <c r="Y32" s="14"/>
      <c r="Z32" s="8"/>
      <c r="AA32" s="8"/>
      <c r="AB32" s="8"/>
      <c r="AC32" s="8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2:58" x14ac:dyDescent="0.2">
      <c r="B33" s="15"/>
      <c r="C33" s="15"/>
      <c r="D33" s="23"/>
      <c r="E33" s="23"/>
      <c r="F33" s="23"/>
      <c r="G33" s="23"/>
      <c r="H33" s="18" t="s">
        <v>101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79"/>
      <c r="X33" s="79"/>
      <c r="Y33" s="23"/>
      <c r="AD33" s="9"/>
      <c r="AE33" s="9"/>
      <c r="AF33" s="9"/>
      <c r="AG33" s="9"/>
      <c r="AH33" s="9"/>
      <c r="AI33" s="9"/>
      <c r="AJ33" s="9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2:58" s="9" customFormat="1" x14ac:dyDescent="0.2">
      <c r="B34" s="15"/>
      <c r="C34" s="15"/>
      <c r="D34" s="23"/>
      <c r="E34" s="23"/>
      <c r="F34" s="23"/>
      <c r="G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79"/>
      <c r="X34" s="79"/>
      <c r="Y34" s="23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</row>
    <row r="35" spans="2:58" x14ac:dyDescent="0.25">
      <c r="B35" s="15"/>
      <c r="C35" s="15"/>
      <c r="D35" s="16"/>
      <c r="E35" s="16"/>
      <c r="F35" s="16"/>
      <c r="G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80"/>
      <c r="X35" s="80"/>
      <c r="Y35" s="16"/>
      <c r="AD35" s="1"/>
      <c r="AE35" s="1"/>
      <c r="AF35" s="1"/>
      <c r="AG35" s="1"/>
      <c r="AH35" s="1"/>
      <c r="AI35" s="1"/>
      <c r="AJ35" s="1"/>
      <c r="BF35" s="9"/>
    </row>
    <row r="36" spans="2:58" x14ac:dyDescent="0.25">
      <c r="B36" s="15"/>
      <c r="C36" s="15"/>
      <c r="D36" s="16"/>
      <c r="E36" s="16"/>
      <c r="F36" s="16"/>
      <c r="G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80"/>
      <c r="X36" s="80"/>
      <c r="Y36" s="16"/>
      <c r="AD36" s="8"/>
      <c r="AE36" s="8"/>
      <c r="AF36" s="8"/>
      <c r="AG36" s="8"/>
      <c r="AH36" s="8"/>
      <c r="AI36" s="8"/>
      <c r="AJ36" s="8"/>
    </row>
    <row r="37" spans="2:58" ht="13.5" x14ac:dyDescent="0.25"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76"/>
      <c r="X37" s="76"/>
      <c r="Y37" s="19"/>
      <c r="Z37" s="9"/>
      <c r="AA37" s="9"/>
      <c r="AB37" s="9"/>
      <c r="AC37" s="9"/>
    </row>
    <row r="38" spans="2:58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77"/>
      <c r="X38" s="77"/>
      <c r="Y38" s="15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</row>
    <row r="39" spans="2:58" ht="13.5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78"/>
      <c r="X39" s="78"/>
      <c r="Y39" s="14"/>
      <c r="Z39" s="8"/>
      <c r="AA39" s="8"/>
      <c r="AB39" s="8"/>
      <c r="AC39" s="8"/>
    </row>
    <row r="40" spans="2:58" x14ac:dyDescent="0.25">
      <c r="B40" s="15"/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80"/>
      <c r="X40" s="80"/>
      <c r="Y40" s="16"/>
      <c r="Z40" s="4"/>
      <c r="AA40" s="4"/>
      <c r="AD40" s="9"/>
      <c r="AE40" s="9"/>
      <c r="AF40" s="9"/>
      <c r="AG40" s="9"/>
      <c r="AH40" s="9"/>
      <c r="AI40" s="9"/>
      <c r="AJ40" s="9"/>
    </row>
    <row r="41" spans="2:58" x14ac:dyDescent="0.25">
      <c r="B41" s="15"/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80"/>
      <c r="X41" s="80"/>
      <c r="Y41" s="16"/>
      <c r="Z41" s="4"/>
      <c r="AA41" s="4"/>
    </row>
    <row r="42" spans="2:58" x14ac:dyDescent="0.25">
      <c r="B42" s="15"/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80"/>
      <c r="X42" s="80"/>
      <c r="Y42" s="16"/>
      <c r="Z42" s="12"/>
    </row>
    <row r="43" spans="2:58" x14ac:dyDescent="0.25">
      <c r="B43" s="15"/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80"/>
      <c r="X43" s="80"/>
      <c r="Y43" s="16"/>
      <c r="Z43" s="4"/>
    </row>
    <row r="44" spans="2:58" ht="13.5" x14ac:dyDescent="0.25">
      <c r="B44" s="18"/>
      <c r="C44" s="18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76"/>
      <c r="X44" s="76"/>
      <c r="Y44" s="19"/>
      <c r="Z44" s="11"/>
      <c r="AA44" s="9"/>
      <c r="AB44" s="9"/>
      <c r="AC44" s="9"/>
    </row>
    <row r="45" spans="2:58" x14ac:dyDescent="0.25"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81"/>
      <c r="X45" s="81"/>
      <c r="Y45" s="4"/>
    </row>
    <row r="46" spans="2:58" x14ac:dyDescent="0.25">
      <c r="D46" s="13"/>
      <c r="E46" s="13"/>
      <c r="F46" s="13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82"/>
      <c r="X46" s="82"/>
      <c r="Y46" s="12"/>
    </row>
    <row r="47" spans="2:58" x14ac:dyDescent="0.25">
      <c r="B47" s="21"/>
      <c r="C47" s="21"/>
    </row>
  </sheetData>
  <mergeCells count="9">
    <mergeCell ref="A4:Y4"/>
    <mergeCell ref="D5:E5"/>
    <mergeCell ref="G5:U5"/>
    <mergeCell ref="W5:X5"/>
    <mergeCell ref="T6:U6"/>
    <mergeCell ref="H6:I6"/>
    <mergeCell ref="K6:L6"/>
    <mergeCell ref="N6:O6"/>
    <mergeCell ref="Q6:R6"/>
  </mergeCells>
  <phoneticPr fontId="16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47"/>
  <sheetViews>
    <sheetView workbookViewId="0">
      <selection activeCell="R8" sqref="R8"/>
    </sheetView>
  </sheetViews>
  <sheetFormatPr defaultRowHeight="12.75" x14ac:dyDescent="0.25"/>
  <cols>
    <col min="1" max="1" width="6.75" style="2" customWidth="1"/>
    <col min="2" max="2" width="11.875" style="2" customWidth="1"/>
    <col min="3" max="3" width="0.75" style="2" customWidth="1"/>
    <col min="4" max="5" width="8.875" style="2" customWidth="1"/>
    <col min="6" max="6" width="2.625" style="2" customWidth="1"/>
    <col min="7" max="7" width="0.5" style="2" customWidth="1"/>
    <col min="8" max="9" width="8.875" style="2" customWidth="1"/>
    <col min="10" max="10" width="0.625" style="2" customWidth="1"/>
    <col min="11" max="12" width="8.875" style="2" customWidth="1"/>
    <col min="13" max="13" width="0.625" style="2" customWidth="1"/>
    <col min="14" max="15" width="8.875" style="2" customWidth="1"/>
    <col min="16" max="16" width="0.5" style="2" customWidth="1"/>
    <col min="17" max="18" width="8.875" style="2" customWidth="1"/>
    <col min="19" max="19" width="0.625" style="2" customWidth="1"/>
    <col min="20" max="21" width="8.875" style="2" customWidth="1"/>
    <col min="22" max="22" width="2.5" style="2" customWidth="1"/>
    <col min="23" max="24" width="8.875" style="7" customWidth="1"/>
    <col min="25" max="25" width="1.375" style="2" customWidth="1"/>
    <col min="26" max="16384" width="9" style="2"/>
  </cols>
  <sheetData>
    <row r="1" spans="1:25" ht="15.75" customHeight="1" x14ac:dyDescent="0.25">
      <c r="A1" s="164" t="s">
        <v>42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</row>
    <row r="2" spans="1:25" ht="15.75" customHeight="1" x14ac:dyDescent="0.25">
      <c r="A2" s="165" t="s">
        <v>96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</row>
    <row r="4" spans="1:25" s="7" customFormat="1" ht="16.5" customHeight="1" thickBot="1" x14ac:dyDescent="0.3">
      <c r="A4" s="208" t="s">
        <v>1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08"/>
      <c r="T4" s="208"/>
      <c r="U4" s="208"/>
      <c r="V4" s="208"/>
      <c r="W4" s="208"/>
      <c r="X4" s="208"/>
      <c r="Y4" s="208"/>
    </row>
    <row r="5" spans="1:25" s="8" customFormat="1" ht="15.75" x14ac:dyDescent="0.25">
      <c r="A5" s="25" t="s">
        <v>56</v>
      </c>
      <c r="B5" s="26"/>
      <c r="C5" s="26"/>
      <c r="D5" s="209" t="s">
        <v>3</v>
      </c>
      <c r="E5" s="210"/>
      <c r="F5" s="27"/>
      <c r="G5" s="209" t="s">
        <v>43</v>
      </c>
      <c r="H5" s="211"/>
      <c r="I5" s="211"/>
      <c r="J5" s="211"/>
      <c r="K5" s="211"/>
      <c r="L5" s="211"/>
      <c r="M5" s="211"/>
      <c r="N5" s="211"/>
      <c r="O5" s="211"/>
      <c r="P5" s="211"/>
      <c r="Q5" s="211"/>
      <c r="R5" s="211"/>
      <c r="S5" s="211"/>
      <c r="T5" s="211"/>
      <c r="U5" s="210"/>
      <c r="V5" s="28"/>
      <c r="W5" s="209" t="s">
        <v>11</v>
      </c>
      <c r="X5" s="212"/>
      <c r="Y5" s="28"/>
    </row>
    <row r="6" spans="1:25" s="8" customFormat="1" ht="13.5" x14ac:dyDescent="0.25">
      <c r="A6" s="29"/>
      <c r="B6" s="26"/>
      <c r="C6" s="26"/>
      <c r="D6" s="30"/>
      <c r="E6" s="31"/>
      <c r="F6" s="26"/>
      <c r="G6" s="32"/>
      <c r="H6" s="213" t="s">
        <v>61</v>
      </c>
      <c r="I6" s="214"/>
      <c r="J6" s="33"/>
      <c r="K6" s="213" t="s">
        <v>62</v>
      </c>
      <c r="L6" s="214"/>
      <c r="M6" s="33"/>
      <c r="N6" s="213" t="s">
        <v>63</v>
      </c>
      <c r="O6" s="214"/>
      <c r="P6" s="33"/>
      <c r="Q6" s="215" t="s">
        <v>64</v>
      </c>
      <c r="R6" s="214"/>
      <c r="S6" s="33"/>
      <c r="T6" s="215" t="s">
        <v>44</v>
      </c>
      <c r="U6" s="216"/>
      <c r="V6" s="33"/>
      <c r="W6" s="34"/>
      <c r="X6" s="102"/>
      <c r="Y6" s="26"/>
    </row>
    <row r="7" spans="1:25" s="116" customFormat="1" ht="27" x14ac:dyDescent="0.25">
      <c r="A7" s="112"/>
      <c r="B7" s="113"/>
      <c r="C7" s="113"/>
      <c r="D7" s="103" t="s">
        <v>45</v>
      </c>
      <c r="E7" s="104" t="s">
        <v>46</v>
      </c>
      <c r="F7" s="113"/>
      <c r="G7" s="103"/>
      <c r="H7" s="114" t="s">
        <v>45</v>
      </c>
      <c r="I7" s="115" t="s">
        <v>47</v>
      </c>
      <c r="J7" s="113"/>
      <c r="K7" s="114" t="s">
        <v>45</v>
      </c>
      <c r="L7" s="115" t="s">
        <v>47</v>
      </c>
      <c r="M7" s="113"/>
      <c r="N7" s="114" t="s">
        <v>45</v>
      </c>
      <c r="O7" s="115" t="s">
        <v>47</v>
      </c>
      <c r="P7" s="113"/>
      <c r="Q7" s="114" t="s">
        <v>45</v>
      </c>
      <c r="R7" s="115" t="s">
        <v>47</v>
      </c>
      <c r="S7" s="113"/>
      <c r="T7" s="114" t="s">
        <v>45</v>
      </c>
      <c r="U7" s="104" t="s">
        <v>47</v>
      </c>
      <c r="V7" s="113"/>
      <c r="W7" s="103" t="s">
        <v>45</v>
      </c>
      <c r="X7" s="104" t="s">
        <v>47</v>
      </c>
      <c r="Y7" s="113"/>
    </row>
    <row r="8" spans="1:25" s="7" customFormat="1" x14ac:dyDescent="0.2">
      <c r="A8" s="117"/>
      <c r="B8" s="118"/>
      <c r="C8" s="118"/>
      <c r="D8" s="105" t="s">
        <v>48</v>
      </c>
      <c r="E8" s="106" t="s">
        <v>49</v>
      </c>
      <c r="F8" s="119"/>
      <c r="G8" s="85"/>
      <c r="H8" s="120" t="s">
        <v>48</v>
      </c>
      <c r="I8" s="121" t="s">
        <v>49</v>
      </c>
      <c r="J8" s="122"/>
      <c r="K8" s="121" t="s">
        <v>48</v>
      </c>
      <c r="L8" s="121" t="s">
        <v>49</v>
      </c>
      <c r="M8" s="122"/>
      <c r="N8" s="121" t="s">
        <v>48</v>
      </c>
      <c r="O8" s="121" t="s">
        <v>49</v>
      </c>
      <c r="P8" s="123"/>
      <c r="Q8" s="121" t="s">
        <v>48</v>
      </c>
      <c r="R8" s="121" t="s">
        <v>49</v>
      </c>
      <c r="S8" s="123"/>
      <c r="T8" s="121" t="s">
        <v>48</v>
      </c>
      <c r="U8" s="106" t="s">
        <v>49</v>
      </c>
      <c r="V8" s="119"/>
      <c r="W8" s="105" t="s">
        <v>48</v>
      </c>
      <c r="X8" s="106" t="s">
        <v>49</v>
      </c>
      <c r="Y8" s="119"/>
    </row>
    <row r="9" spans="1:25" ht="13.5" thickBot="1" x14ac:dyDescent="0.25">
      <c r="A9" s="35"/>
      <c r="B9" s="36"/>
      <c r="C9" s="36"/>
      <c r="D9" s="49"/>
      <c r="E9" s="50"/>
      <c r="F9" s="37"/>
      <c r="G9" s="38"/>
      <c r="H9" s="44"/>
      <c r="I9" s="51"/>
      <c r="J9" s="45"/>
      <c r="K9" s="44"/>
      <c r="L9" s="51"/>
      <c r="M9" s="45"/>
      <c r="N9" s="44"/>
      <c r="O9" s="51"/>
      <c r="P9" s="37"/>
      <c r="Q9" s="44"/>
      <c r="R9" s="51"/>
      <c r="S9" s="37"/>
      <c r="T9" s="83"/>
      <c r="U9" s="84"/>
      <c r="V9" s="37"/>
      <c r="W9" s="85"/>
      <c r="X9" s="107"/>
      <c r="Y9" s="37"/>
    </row>
    <row r="10" spans="1:25" x14ac:dyDescent="0.2">
      <c r="A10" s="39" t="s">
        <v>6</v>
      </c>
      <c r="B10" s="40" t="s">
        <v>50</v>
      </c>
      <c r="C10" s="40"/>
      <c r="D10" s="194">
        <v>59694</v>
      </c>
      <c r="E10" s="197">
        <v>191.7</v>
      </c>
      <c r="F10" s="55"/>
      <c r="G10" s="56"/>
      <c r="H10" s="184">
        <v>15728</v>
      </c>
      <c r="I10" s="191">
        <v>362.6</v>
      </c>
      <c r="J10" s="55"/>
      <c r="K10" s="188">
        <v>77</v>
      </c>
      <c r="L10" s="195">
        <v>47.1</v>
      </c>
      <c r="M10" s="55"/>
      <c r="N10" s="184">
        <v>31</v>
      </c>
      <c r="O10" s="205">
        <v>27</v>
      </c>
      <c r="P10" s="55"/>
      <c r="Q10" s="189">
        <v>71</v>
      </c>
      <c r="R10" s="190">
        <v>259.7</v>
      </c>
      <c r="S10" s="55"/>
      <c r="T10" s="135">
        <f>IF(H10="","",SUM(H10,K10,N10,Q10))</f>
        <v>15907</v>
      </c>
      <c r="U10" s="139">
        <f>IF(T10="","",SUM(I10,L10,O10,R10))</f>
        <v>696.40000000000009</v>
      </c>
      <c r="V10" s="55"/>
      <c r="W10" s="47">
        <f>IF(T10="","",SUM(T10,D10))</f>
        <v>75601</v>
      </c>
      <c r="X10" s="109">
        <f>IF(U10="","",SUM(U10,E10))</f>
        <v>888.10000000000014</v>
      </c>
      <c r="Y10" s="37"/>
    </row>
    <row r="11" spans="1:25" x14ac:dyDescent="0.2">
      <c r="A11" s="48"/>
      <c r="B11" s="36" t="s">
        <v>51</v>
      </c>
      <c r="C11" s="36"/>
      <c r="D11" s="60">
        <v>482319</v>
      </c>
      <c r="E11" s="198">
        <v>1397.3</v>
      </c>
      <c r="F11" s="59"/>
      <c r="G11" s="60"/>
      <c r="H11" s="185">
        <v>65680</v>
      </c>
      <c r="I11" s="186">
        <v>652.9</v>
      </c>
      <c r="J11" s="59"/>
      <c r="K11" s="193">
        <v>86</v>
      </c>
      <c r="L11" s="196">
        <v>52.1</v>
      </c>
      <c r="M11" s="59"/>
      <c r="N11" s="193">
        <v>33</v>
      </c>
      <c r="O11" s="196">
        <v>28.7</v>
      </c>
      <c r="P11" s="59"/>
      <c r="Q11" s="185">
        <v>81</v>
      </c>
      <c r="R11" s="187">
        <v>279.60000000000002</v>
      </c>
      <c r="S11" s="59"/>
      <c r="T11" s="136">
        <f>IF(H11="","",SUM(H11,K11,N11,Q11))</f>
        <v>65880</v>
      </c>
      <c r="U11" s="140">
        <f>IF(T11="","",SUM(I11,L11,O11,R11))</f>
        <v>1013.3000000000001</v>
      </c>
      <c r="V11" s="59"/>
      <c r="W11" s="52">
        <f>IF(T11="","",SUM(T11,D11))</f>
        <v>548199</v>
      </c>
      <c r="X11" s="110">
        <f>IF(U11="","",SUM(U11,E11))</f>
        <v>2410.6</v>
      </c>
      <c r="Y11" s="37"/>
    </row>
    <row r="12" spans="1:25" s="66" customFormat="1" ht="13.5" thickBot="1" x14ac:dyDescent="0.25">
      <c r="A12" s="156"/>
      <c r="B12" s="157" t="s">
        <v>52</v>
      </c>
      <c r="C12" s="157"/>
      <c r="D12" s="124">
        <f>IF(ISERROR(D10/D11), "", D10/D11)</f>
        <v>0.1237645624576266</v>
      </c>
      <c r="E12" s="125">
        <f>IF(ISERROR(E10/E11), "", E10/E11)</f>
        <v>0.13719315823373648</v>
      </c>
      <c r="F12" s="126"/>
      <c r="G12" s="127"/>
      <c r="H12" s="128">
        <f>IF(ISERROR(H10/H11), "", H10/H11)</f>
        <v>0.23946406820950061</v>
      </c>
      <c r="I12" s="129">
        <f>IF(ISERROR(I10/I11), "", I10/I11)</f>
        <v>0.55536835656302652</v>
      </c>
      <c r="J12" s="130"/>
      <c r="K12" s="128">
        <f>IF(ISERROR(K10/K11), "", K10/K11)</f>
        <v>0.89534883720930236</v>
      </c>
      <c r="L12" s="129">
        <f>IF(ISERROR(L10/L11), "", L10/L11)</f>
        <v>0.90403071017274472</v>
      </c>
      <c r="M12" s="130"/>
      <c r="N12" s="128">
        <f>IF(ISERROR(N10/N11), "", N10/N11)</f>
        <v>0.93939393939393945</v>
      </c>
      <c r="O12" s="129">
        <f>IF(ISERROR(O10/O11), "", O10/O11)</f>
        <v>0.94076655052264813</v>
      </c>
      <c r="P12" s="126"/>
      <c r="Q12" s="128">
        <f>IF(ISERROR(Q10/Q11), "", Q10/Q11)</f>
        <v>0.87654320987654322</v>
      </c>
      <c r="R12" s="129">
        <f>IF(ISERROR(R10/R11), "", R10/R11)</f>
        <v>0.9288268955650929</v>
      </c>
      <c r="S12" s="126"/>
      <c r="T12" s="137">
        <f>IF(ISERROR(T10/T11), "", T10/T11)</f>
        <v>0.2414541590771099</v>
      </c>
      <c r="U12" s="138">
        <f>IF(ISERROR(U10/U11), "", U10/U11)</f>
        <v>0.68725944932399097</v>
      </c>
      <c r="V12" s="126"/>
      <c r="W12" s="133">
        <f>IF(ISERROR(W10/W11), "", W10/W11)</f>
        <v>0.13790794948549706</v>
      </c>
      <c r="X12" s="134">
        <f>IF(ISERROR(X10/X11), "", X10/X11)</f>
        <v>0.36841450261345732</v>
      </c>
      <c r="Y12" s="54"/>
    </row>
    <row r="13" spans="1:25" x14ac:dyDescent="0.2">
      <c r="A13" s="35"/>
      <c r="B13" s="36"/>
      <c r="C13" s="36"/>
      <c r="D13" s="179"/>
      <c r="E13" s="180"/>
      <c r="F13" s="176"/>
      <c r="G13" s="177"/>
      <c r="H13" s="181"/>
      <c r="I13" s="182"/>
      <c r="J13" s="183"/>
      <c r="K13" s="181"/>
      <c r="L13" s="182"/>
      <c r="M13" s="183"/>
      <c r="N13" s="181"/>
      <c r="O13" s="182"/>
      <c r="P13" s="176"/>
      <c r="Q13" s="181"/>
      <c r="R13" s="182"/>
      <c r="S13" s="37"/>
      <c r="T13" s="136"/>
      <c r="U13" s="147"/>
      <c r="V13" s="37"/>
      <c r="W13" s="52"/>
      <c r="X13" s="108"/>
      <c r="Y13" s="37"/>
    </row>
    <row r="14" spans="1:25" ht="13.5" thickBot="1" x14ac:dyDescent="0.25">
      <c r="A14" s="35"/>
      <c r="B14" s="36"/>
      <c r="C14" s="36"/>
      <c r="D14" s="179"/>
      <c r="E14" s="180"/>
      <c r="F14" s="176"/>
      <c r="G14" s="177"/>
      <c r="H14" s="181"/>
      <c r="I14" s="182"/>
      <c r="J14" s="183"/>
      <c r="K14" s="181"/>
      <c r="L14" s="182"/>
      <c r="M14" s="183"/>
      <c r="N14" s="181"/>
      <c r="O14" s="182"/>
      <c r="P14" s="176"/>
      <c r="Q14" s="181"/>
      <c r="R14" s="182"/>
      <c r="S14" s="37"/>
      <c r="T14" s="136"/>
      <c r="U14" s="147"/>
      <c r="V14" s="37"/>
      <c r="W14" s="52"/>
      <c r="X14" s="108"/>
      <c r="Y14" s="37"/>
    </row>
    <row r="15" spans="1:25" x14ac:dyDescent="0.2">
      <c r="A15" s="39" t="s">
        <v>7</v>
      </c>
      <c r="B15" s="40" t="s">
        <v>50</v>
      </c>
      <c r="C15" s="40"/>
      <c r="D15" s="194">
        <v>115998</v>
      </c>
      <c r="E15" s="197">
        <v>494</v>
      </c>
      <c r="F15" s="55"/>
      <c r="G15" s="56"/>
      <c r="H15" s="184">
        <v>32831</v>
      </c>
      <c r="I15" s="191">
        <v>901.92800000000011</v>
      </c>
      <c r="J15" s="55"/>
      <c r="K15" s="188">
        <v>299</v>
      </c>
      <c r="L15" s="195">
        <v>183.3</v>
      </c>
      <c r="M15" s="55"/>
      <c r="N15" s="184">
        <v>168</v>
      </c>
      <c r="O15" s="205">
        <v>147.31899999999999</v>
      </c>
      <c r="P15" s="55"/>
      <c r="Q15" s="189">
        <v>309</v>
      </c>
      <c r="R15" s="190">
        <v>764.553</v>
      </c>
      <c r="S15" s="55"/>
      <c r="T15" s="135">
        <f>IF(H15="","",SUM(H15,K15,N15,Q15))</f>
        <v>33607</v>
      </c>
      <c r="U15" s="139">
        <f>IF(T15="","",SUM(I15,L15,O15,R15))</f>
        <v>1997.1</v>
      </c>
      <c r="V15" s="55"/>
      <c r="W15" s="47">
        <f>IF(T15="","",SUM(T15,D15))</f>
        <v>149605</v>
      </c>
      <c r="X15" s="109">
        <f>IF(U15="","",SUM(U15,E15))</f>
        <v>2491.1</v>
      </c>
      <c r="Y15" s="37"/>
    </row>
    <row r="16" spans="1:25" x14ac:dyDescent="0.2">
      <c r="A16" s="48"/>
      <c r="B16" s="36" t="s">
        <v>51</v>
      </c>
      <c r="C16" s="36"/>
      <c r="D16" s="60">
        <v>972601</v>
      </c>
      <c r="E16" s="198">
        <v>3935.9490000000001</v>
      </c>
      <c r="F16" s="59"/>
      <c r="G16" s="60"/>
      <c r="H16" s="185">
        <v>125490</v>
      </c>
      <c r="I16" s="186">
        <v>1867.5929999999998</v>
      </c>
      <c r="J16" s="59"/>
      <c r="K16" s="193">
        <v>359</v>
      </c>
      <c r="L16" s="196">
        <v>219.4</v>
      </c>
      <c r="M16" s="59"/>
      <c r="N16" s="193">
        <v>215</v>
      </c>
      <c r="O16" s="196">
        <v>188.87700000000001</v>
      </c>
      <c r="P16" s="59"/>
      <c r="Q16" s="185">
        <v>359</v>
      </c>
      <c r="R16" s="187">
        <v>883.423</v>
      </c>
      <c r="S16" s="59"/>
      <c r="T16" s="136">
        <f>IF(H16="","",SUM(H16,K16,N16,Q16))</f>
        <v>126423</v>
      </c>
      <c r="U16" s="140">
        <f>IF(T16="","",SUM(I16,L16,O16,R16))</f>
        <v>3159.2929999999997</v>
      </c>
      <c r="V16" s="59"/>
      <c r="W16" s="52">
        <f>IF(T16="","",SUM(T16,D16))</f>
        <v>1099024</v>
      </c>
      <c r="X16" s="110">
        <f>IF(U16="","",SUM(U16,E16))</f>
        <v>7095.2420000000002</v>
      </c>
      <c r="Y16" s="37"/>
    </row>
    <row r="17" spans="1:58" s="67" customFormat="1" ht="13.5" thickBot="1" x14ac:dyDescent="0.25">
      <c r="A17" s="158"/>
      <c r="B17" s="157" t="s">
        <v>52</v>
      </c>
      <c r="C17" s="157"/>
      <c r="D17" s="124">
        <f>IF(ISERROR(D15/D16), "", D15/D16)</f>
        <v>0.1192657626303078</v>
      </c>
      <c r="E17" s="125">
        <f>IF(ISERROR(E15/E16), "", E15/E16)</f>
        <v>0.12550975635100964</v>
      </c>
      <c r="F17" s="126"/>
      <c r="G17" s="127"/>
      <c r="H17" s="128">
        <f>IF(ISERROR(H15/H16), "", H15/H16)</f>
        <v>0.26162244003506258</v>
      </c>
      <c r="I17" s="129">
        <f>IF(ISERROR(I15/I16), "", I15/I16)</f>
        <v>0.48293605726729549</v>
      </c>
      <c r="J17" s="130"/>
      <c r="K17" s="128">
        <f>IF(ISERROR(K15/K16), "", K15/K16)</f>
        <v>0.83286908077994426</v>
      </c>
      <c r="L17" s="129">
        <f>IF(ISERROR(L15/L16), "", L15/L16)</f>
        <v>0.8354603463992708</v>
      </c>
      <c r="M17" s="130"/>
      <c r="N17" s="128">
        <f>IF(ISERROR(N15/N16), "", N15/N16)</f>
        <v>0.78139534883720929</v>
      </c>
      <c r="O17" s="129">
        <f>IF(ISERROR(O15/O16), "", O15/O16)</f>
        <v>0.77997321007851661</v>
      </c>
      <c r="P17" s="126"/>
      <c r="Q17" s="128">
        <f>IF(ISERROR(Q15/Q16), "", Q15/Q16)</f>
        <v>0.8607242339832869</v>
      </c>
      <c r="R17" s="129">
        <f>IF(ISERROR(R15/R16), "", R15/R16)</f>
        <v>0.86544384739813207</v>
      </c>
      <c r="S17" s="126"/>
      <c r="T17" s="137">
        <f>IF(ISERROR(T15/T16), "", T15/T16)</f>
        <v>0.2658297936293238</v>
      </c>
      <c r="U17" s="138">
        <f>IF(ISERROR(U15/U16), "", U15/U16)</f>
        <v>0.63213510111281235</v>
      </c>
      <c r="V17" s="126"/>
      <c r="W17" s="131">
        <f>IF(ISERROR(W15/W16), "", W15/W16)</f>
        <v>0.13612532574356884</v>
      </c>
      <c r="X17" s="132">
        <f>IF(ISERROR(X15/X16), "", X15/X16)</f>
        <v>0.35109443765272558</v>
      </c>
      <c r="Y17" s="54"/>
      <c r="Z17" s="66"/>
      <c r="AA17" s="66"/>
      <c r="AB17" s="66"/>
      <c r="AC17" s="66"/>
    </row>
    <row r="18" spans="1:58" s="9" customFormat="1" x14ac:dyDescent="0.2">
      <c r="A18" s="63"/>
      <c r="B18" s="36"/>
      <c r="C18" s="36"/>
      <c r="D18" s="179"/>
      <c r="E18" s="180"/>
      <c r="F18" s="176"/>
      <c r="G18" s="177"/>
      <c r="H18" s="181"/>
      <c r="I18" s="182"/>
      <c r="J18" s="183"/>
      <c r="K18" s="181"/>
      <c r="L18" s="182"/>
      <c r="M18" s="183"/>
      <c r="N18" s="181"/>
      <c r="O18" s="182"/>
      <c r="P18" s="176"/>
      <c r="Q18" s="181"/>
      <c r="R18" s="182"/>
      <c r="S18" s="37"/>
      <c r="T18" s="136"/>
      <c r="U18" s="147"/>
      <c r="V18" s="37"/>
      <c r="W18" s="52"/>
      <c r="X18" s="108"/>
      <c r="Y18" s="37"/>
      <c r="Z18" s="2"/>
      <c r="AA18" s="2"/>
      <c r="AB18" s="2"/>
      <c r="AC18" s="2"/>
    </row>
    <row r="19" spans="1:58" s="9" customFormat="1" ht="13.5" thickBot="1" x14ac:dyDescent="0.25">
      <c r="A19" s="63"/>
      <c r="B19" s="36"/>
      <c r="C19" s="36"/>
      <c r="D19" s="179"/>
      <c r="E19" s="180"/>
      <c r="F19" s="176"/>
      <c r="G19" s="177"/>
      <c r="H19" s="181"/>
      <c r="I19" s="182"/>
      <c r="J19" s="183"/>
      <c r="K19" s="181"/>
      <c r="L19" s="182"/>
      <c r="M19" s="183"/>
      <c r="N19" s="181"/>
      <c r="O19" s="182"/>
      <c r="P19" s="176"/>
      <c r="Q19" s="181"/>
      <c r="R19" s="182"/>
      <c r="S19" s="37"/>
      <c r="T19" s="136"/>
      <c r="U19" s="147"/>
      <c r="V19" s="37"/>
      <c r="W19" s="52"/>
      <c r="X19" s="108"/>
      <c r="Y19" s="37"/>
      <c r="Z19" s="2"/>
      <c r="AA19" s="2"/>
      <c r="AB19" s="2"/>
      <c r="AC19" s="2"/>
    </row>
    <row r="20" spans="1:58" s="1" customFormat="1" x14ac:dyDescent="0.2">
      <c r="A20" s="39" t="s">
        <v>8</v>
      </c>
      <c r="B20" s="40" t="s">
        <v>50</v>
      </c>
      <c r="C20" s="40"/>
      <c r="D20" s="194">
        <v>130725</v>
      </c>
      <c r="E20" s="197">
        <v>412.7</v>
      </c>
      <c r="F20" s="55"/>
      <c r="G20" s="56"/>
      <c r="H20" s="184">
        <v>54337</v>
      </c>
      <c r="I20" s="191">
        <v>1947</v>
      </c>
      <c r="J20" s="55"/>
      <c r="K20" s="188">
        <v>772</v>
      </c>
      <c r="L20" s="195">
        <v>466</v>
      </c>
      <c r="M20" s="55"/>
      <c r="N20" s="184">
        <v>183</v>
      </c>
      <c r="O20" s="205">
        <v>167</v>
      </c>
      <c r="P20" s="55"/>
      <c r="Q20" s="189">
        <v>930</v>
      </c>
      <c r="R20" s="190">
        <v>1752</v>
      </c>
      <c r="S20" s="55"/>
      <c r="T20" s="135">
        <f>IF(H20="","",SUM(H20,K20,N20,Q20))</f>
        <v>56222</v>
      </c>
      <c r="U20" s="139">
        <f>IF(T20="","",SUM(I20,L20,O20,R20))</f>
        <v>4332</v>
      </c>
      <c r="V20" s="55"/>
      <c r="W20" s="47">
        <f>IF(T20="","",SUM(T20,D20))</f>
        <v>186947</v>
      </c>
      <c r="X20" s="109">
        <f>IF(U20="","",SUM(U20,E20))</f>
        <v>4744.7</v>
      </c>
      <c r="Y20" s="37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58" s="8" customFormat="1" x14ac:dyDescent="0.2">
      <c r="A21" s="64"/>
      <c r="B21" s="36" t="s">
        <v>51</v>
      </c>
      <c r="C21" s="36"/>
      <c r="D21" s="60">
        <v>1830263</v>
      </c>
      <c r="E21" s="198">
        <v>5043.2</v>
      </c>
      <c r="F21" s="59"/>
      <c r="G21" s="60"/>
      <c r="H21" s="185">
        <v>298971</v>
      </c>
      <c r="I21" s="186">
        <v>4200</v>
      </c>
      <c r="J21" s="59"/>
      <c r="K21" s="193">
        <v>1638</v>
      </c>
      <c r="L21" s="196">
        <v>862</v>
      </c>
      <c r="M21" s="59"/>
      <c r="N21" s="193">
        <v>233</v>
      </c>
      <c r="O21" s="196">
        <v>208</v>
      </c>
      <c r="P21" s="59"/>
      <c r="Q21" s="185">
        <v>1285</v>
      </c>
      <c r="R21" s="187">
        <v>1960</v>
      </c>
      <c r="S21" s="59"/>
      <c r="T21" s="136">
        <f>IF(H21="","",SUM(H21,K21,N21,Q21))</f>
        <v>302127</v>
      </c>
      <c r="U21" s="140">
        <f>IF(T21="","",SUM(I21,L21,O21,R21))</f>
        <v>7230</v>
      </c>
      <c r="V21" s="59"/>
      <c r="W21" s="52">
        <f>IF(T21="","",SUM(T21,D21))</f>
        <v>2132390</v>
      </c>
      <c r="X21" s="110">
        <f>IF(U21="","",SUM(U21,E21))</f>
        <v>12273.2</v>
      </c>
      <c r="Y21" s="37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58" s="66" customFormat="1" ht="13.5" thickBot="1" x14ac:dyDescent="0.25">
      <c r="A22" s="156"/>
      <c r="B22" s="157" t="s">
        <v>52</v>
      </c>
      <c r="C22" s="157"/>
      <c r="D22" s="124">
        <f>IF(ISERROR(D20/D21), "", D20/D21)</f>
        <v>7.1424161445650156E-2</v>
      </c>
      <c r="E22" s="125">
        <f>IF(ISERROR(E20/E21), "", E20/E21)</f>
        <v>8.1832963197969538E-2</v>
      </c>
      <c r="F22" s="126"/>
      <c r="G22" s="127"/>
      <c r="H22" s="128">
        <f>IF(ISERROR(H20/H21), "", H20/H21)</f>
        <v>0.18174672459870689</v>
      </c>
      <c r="I22" s="129">
        <f>IF(ISERROR(I20/I21), "", I20/I21)</f>
        <v>0.46357142857142858</v>
      </c>
      <c r="J22" s="130"/>
      <c r="K22" s="128">
        <f>IF(ISERROR(K20/K21), "", K20/K21)</f>
        <v>0.4713064713064713</v>
      </c>
      <c r="L22" s="129">
        <f>IF(ISERROR(L20/L21), "", L20/L21)</f>
        <v>0.54060324825986084</v>
      </c>
      <c r="M22" s="130"/>
      <c r="N22" s="128">
        <f>IF(ISERROR(N20/N21), "", N20/N21)</f>
        <v>0.78540772532188841</v>
      </c>
      <c r="O22" s="129">
        <f>IF(ISERROR(O20/O21), "", O20/O21)</f>
        <v>0.80288461538461542</v>
      </c>
      <c r="P22" s="126"/>
      <c r="Q22" s="128">
        <f>IF(ISERROR(Q20/Q21), "", Q20/Q21)</f>
        <v>0.72373540856031127</v>
      </c>
      <c r="R22" s="129">
        <f>IF(ISERROR(R20/R21), "", R20/R21)</f>
        <v>0.89387755102040811</v>
      </c>
      <c r="S22" s="126"/>
      <c r="T22" s="137">
        <f>IF(ISERROR(T20/T21), "", T20/T21)</f>
        <v>0.18608730765538994</v>
      </c>
      <c r="U22" s="138">
        <f>IF(ISERROR(U20/U21), "", U20/U21)</f>
        <v>0.59917012448132778</v>
      </c>
      <c r="V22" s="126"/>
      <c r="W22" s="133">
        <f>IF(ISERROR(W20/W21), "", W20/W21)</f>
        <v>8.7670172904581248E-2</v>
      </c>
      <c r="X22" s="134">
        <f>IF(ISERROR(X20/X21), "", X20/X21)</f>
        <v>0.38659029429977509</v>
      </c>
      <c r="Y22" s="54"/>
      <c r="AD22" s="67"/>
      <c r="AE22" s="67"/>
      <c r="AF22" s="67"/>
      <c r="AG22" s="67"/>
      <c r="AH22" s="67"/>
      <c r="AI22" s="67"/>
      <c r="AJ22" s="67"/>
    </row>
    <row r="23" spans="1:58" x14ac:dyDescent="0.2">
      <c r="A23" s="35"/>
      <c r="B23" s="36"/>
      <c r="C23" s="36"/>
      <c r="D23" s="179"/>
      <c r="E23" s="180"/>
      <c r="F23" s="176"/>
      <c r="G23" s="177"/>
      <c r="H23" s="181"/>
      <c r="I23" s="182"/>
      <c r="J23" s="183"/>
      <c r="K23" s="181"/>
      <c r="L23" s="182"/>
      <c r="M23" s="183"/>
      <c r="N23" s="181"/>
      <c r="O23" s="182"/>
      <c r="P23" s="176"/>
      <c r="Q23" s="181"/>
      <c r="R23" s="182"/>
      <c r="S23" s="37"/>
      <c r="T23" s="136"/>
      <c r="U23" s="147"/>
      <c r="V23" s="37"/>
      <c r="W23" s="52"/>
      <c r="X23" s="108"/>
      <c r="Y23" s="37"/>
      <c r="AD23" s="9"/>
      <c r="AE23" s="9"/>
      <c r="AF23" s="9"/>
      <c r="AG23" s="9"/>
      <c r="AH23" s="9"/>
      <c r="AI23" s="9"/>
      <c r="AJ23" s="9"/>
    </row>
    <row r="24" spans="1:58" ht="13.5" thickBot="1" x14ac:dyDescent="0.25">
      <c r="A24" s="35"/>
      <c r="B24" s="36"/>
      <c r="C24" s="36"/>
      <c r="D24" s="179"/>
      <c r="E24" s="180"/>
      <c r="F24" s="176"/>
      <c r="G24" s="177"/>
      <c r="H24" s="181"/>
      <c r="I24" s="182"/>
      <c r="J24" s="183"/>
      <c r="K24" s="181"/>
      <c r="L24" s="182"/>
      <c r="M24" s="183"/>
      <c r="N24" s="181"/>
      <c r="O24" s="182"/>
      <c r="P24" s="176"/>
      <c r="Q24" s="181"/>
      <c r="R24" s="182"/>
      <c r="S24" s="37"/>
      <c r="T24" s="136"/>
      <c r="U24" s="147"/>
      <c r="V24" s="37"/>
      <c r="W24" s="52"/>
      <c r="X24" s="108"/>
      <c r="Y24" s="37"/>
      <c r="AD24" s="9"/>
      <c r="AE24" s="9"/>
      <c r="AF24" s="9"/>
      <c r="AG24" s="9"/>
      <c r="AH24" s="9"/>
      <c r="AI24" s="9"/>
      <c r="AJ24" s="9"/>
    </row>
    <row r="25" spans="1:58" x14ac:dyDescent="0.2">
      <c r="A25" s="39" t="s">
        <v>20</v>
      </c>
      <c r="B25" s="40" t="s">
        <v>50</v>
      </c>
      <c r="C25" s="40"/>
      <c r="D25" s="194">
        <v>3339</v>
      </c>
      <c r="E25" s="197">
        <v>19.57</v>
      </c>
      <c r="F25" s="55"/>
      <c r="G25" s="56"/>
      <c r="H25" s="184">
        <v>1464</v>
      </c>
      <c r="I25" s="191">
        <v>52.07</v>
      </c>
      <c r="J25" s="55"/>
      <c r="K25" s="188">
        <v>18</v>
      </c>
      <c r="L25" s="195">
        <v>11.23</v>
      </c>
      <c r="M25" s="55"/>
      <c r="N25" s="184">
        <v>4</v>
      </c>
      <c r="O25" s="205">
        <v>3.38</v>
      </c>
      <c r="P25" s="55"/>
      <c r="Q25" s="189">
        <v>12</v>
      </c>
      <c r="R25" s="190">
        <v>30.19</v>
      </c>
      <c r="S25" s="55"/>
      <c r="T25" s="135">
        <f>IF(H25="","",SUM(H25,K25,N25,Q25))</f>
        <v>1498</v>
      </c>
      <c r="U25" s="139">
        <f>IF(T25="","",SUM(I25,L25,O25,R25))</f>
        <v>96.86999999999999</v>
      </c>
      <c r="V25" s="55"/>
      <c r="W25" s="47">
        <f>IF(T25="","",SUM(T25,D25))</f>
        <v>4837</v>
      </c>
      <c r="X25" s="109">
        <f>IF(U25="","",SUM(U25,E25))</f>
        <v>116.44</v>
      </c>
      <c r="Y25" s="37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8" x14ac:dyDescent="0.2">
      <c r="A26" s="48"/>
      <c r="B26" s="36" t="s">
        <v>51</v>
      </c>
      <c r="C26" s="36"/>
      <c r="D26" s="60">
        <v>63038</v>
      </c>
      <c r="E26" s="198">
        <v>286.68</v>
      </c>
      <c r="F26" s="59"/>
      <c r="G26" s="60"/>
      <c r="H26" s="185">
        <v>8964</v>
      </c>
      <c r="I26" s="186">
        <v>120.498</v>
      </c>
      <c r="J26" s="59"/>
      <c r="K26" s="193">
        <v>20</v>
      </c>
      <c r="L26" s="196">
        <v>12.52</v>
      </c>
      <c r="M26" s="59"/>
      <c r="N26" s="193">
        <v>10</v>
      </c>
      <c r="O26" s="196">
        <v>8.6999999999999993</v>
      </c>
      <c r="P26" s="59"/>
      <c r="Q26" s="185">
        <v>12</v>
      </c>
      <c r="R26" s="187">
        <v>30.19</v>
      </c>
      <c r="S26" s="59"/>
      <c r="T26" s="136">
        <f>IF(H26="","",SUM(H26,K26,N26,Q26))</f>
        <v>9006</v>
      </c>
      <c r="U26" s="140">
        <f>IF(T26="","",SUM(I26,L26,O26,R26))</f>
        <v>171.90799999999999</v>
      </c>
      <c r="V26" s="59"/>
      <c r="W26" s="52">
        <f>IF(T26="","",SUM(T26,D26))</f>
        <v>72044</v>
      </c>
      <c r="X26" s="110">
        <f>IF(U26="","",SUM(U26,E26))</f>
        <v>458.58799999999997</v>
      </c>
      <c r="Y26" s="37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</row>
    <row r="27" spans="1:58" s="67" customFormat="1" ht="13.5" thickBot="1" x14ac:dyDescent="0.25">
      <c r="A27" s="158"/>
      <c r="B27" s="157" t="s">
        <v>52</v>
      </c>
      <c r="C27" s="157"/>
      <c r="D27" s="124">
        <f>IF(ISERROR(D25/D26), "", D25/D26)</f>
        <v>5.2968051016846984E-2</v>
      </c>
      <c r="E27" s="125">
        <f>IF(ISERROR(E25/E26), "", E25/E26)</f>
        <v>6.8264266778289381E-2</v>
      </c>
      <c r="F27" s="126"/>
      <c r="G27" s="127"/>
      <c r="H27" s="128">
        <f>IF(ISERROR(H25/H26), "", H25/H26)</f>
        <v>0.16331994645247658</v>
      </c>
      <c r="I27" s="129">
        <f>IF(ISERROR(I25/I26), "", I25/I26)</f>
        <v>0.43212335474447705</v>
      </c>
      <c r="J27" s="130"/>
      <c r="K27" s="128">
        <f>IF(ISERROR(K25/K26), "", K25/K26)</f>
        <v>0.9</v>
      </c>
      <c r="L27" s="129">
        <f>IF(ISERROR(L25/L26), "", L25/L26)</f>
        <v>0.89696485623003197</v>
      </c>
      <c r="M27" s="130"/>
      <c r="N27" s="128">
        <f>IF(ISERROR(N25/N26), "", N25/N26)</f>
        <v>0.4</v>
      </c>
      <c r="O27" s="129">
        <f>IF(ISERROR(O25/O26), "", O25/O26)</f>
        <v>0.38850574712643682</v>
      </c>
      <c r="P27" s="126"/>
      <c r="Q27" s="128">
        <f>IF(ISERROR(Q25/Q26), "", Q25/Q26)</f>
        <v>1</v>
      </c>
      <c r="R27" s="129">
        <f>IF(ISERROR(R25/R26), "", R25/R26)</f>
        <v>1</v>
      </c>
      <c r="S27" s="126"/>
      <c r="T27" s="137">
        <f>IF(ISERROR(T25/T26), "", T25/T26)</f>
        <v>0.16633355540750611</v>
      </c>
      <c r="U27" s="138">
        <f>IF(ISERROR(U25/U26), "", U25/U26)</f>
        <v>0.56349908090373924</v>
      </c>
      <c r="V27" s="126"/>
      <c r="W27" s="133">
        <f>IF(ISERROR(W25/W26), "", W25/W26)</f>
        <v>6.7139525845316753E-2</v>
      </c>
      <c r="X27" s="134">
        <f>IF(ISERROR(X25/X26), "", X25/X26)</f>
        <v>0.25390982755763347</v>
      </c>
      <c r="Y27" s="54"/>
      <c r="Z27" s="66"/>
      <c r="AA27" s="66"/>
      <c r="AB27" s="66"/>
      <c r="AC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</row>
    <row r="28" spans="1:58" ht="13.5" thickBot="1" x14ac:dyDescent="0.25">
      <c r="A28" s="35"/>
      <c r="B28" s="36"/>
      <c r="C28" s="36"/>
      <c r="D28" s="68"/>
      <c r="E28" s="69"/>
      <c r="F28" s="59"/>
      <c r="G28" s="70"/>
      <c r="H28" s="71"/>
      <c r="I28" s="72"/>
      <c r="J28" s="73"/>
      <c r="K28" s="71"/>
      <c r="L28" s="72"/>
      <c r="M28" s="73"/>
      <c r="N28" s="71"/>
      <c r="O28" s="72"/>
      <c r="P28" s="74"/>
      <c r="Q28" s="71"/>
      <c r="R28" s="72"/>
      <c r="S28" s="74"/>
      <c r="T28" s="71"/>
      <c r="U28" s="69"/>
      <c r="V28" s="59"/>
      <c r="W28" s="53"/>
      <c r="X28" s="111"/>
      <c r="Y28" s="59"/>
      <c r="AD28" s="1"/>
      <c r="AE28" s="1"/>
      <c r="AF28" s="1"/>
      <c r="AG28" s="1"/>
      <c r="AH28" s="1"/>
      <c r="AI28" s="1"/>
      <c r="AJ28" s="1"/>
      <c r="BF28" s="9"/>
    </row>
    <row r="29" spans="1:58" s="1" customFormat="1" ht="13.5" x14ac:dyDescent="0.25">
      <c r="B29" s="18"/>
      <c r="C29" s="18"/>
      <c r="D29" s="19"/>
      <c r="E29" s="19"/>
      <c r="F29" s="19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19"/>
      <c r="W29" s="76"/>
      <c r="X29" s="76"/>
      <c r="Y29" s="19"/>
      <c r="Z29" s="9"/>
      <c r="AA29" s="9"/>
      <c r="AB29" s="9"/>
      <c r="AC29" s="9"/>
      <c r="AD29" s="8"/>
      <c r="AE29" s="8"/>
      <c r="AF29" s="8"/>
      <c r="AG29" s="8"/>
      <c r="AH29" s="8"/>
      <c r="AI29" s="8"/>
      <c r="AJ29" s="8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</row>
    <row r="30" spans="1:58" s="8" customFormat="1" ht="13.5" x14ac:dyDescent="0.25">
      <c r="B30" s="18"/>
      <c r="C30" s="18"/>
      <c r="D30" s="19"/>
      <c r="E30" s="19"/>
      <c r="F30" s="19"/>
      <c r="G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19"/>
      <c r="W30" s="76"/>
      <c r="X30" s="76"/>
      <c r="Y30" s="19"/>
      <c r="Z30" s="9"/>
      <c r="AA30" s="9"/>
      <c r="AB30" s="9"/>
      <c r="AC30" s="9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1"/>
    </row>
    <row r="31" spans="1:58" x14ac:dyDescent="0.2">
      <c r="B31" s="15"/>
      <c r="C31" s="15"/>
      <c r="D31" s="15"/>
      <c r="E31" s="15"/>
      <c r="F31" s="15"/>
      <c r="G31" s="15"/>
      <c r="H31" s="178" t="s">
        <v>97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77"/>
      <c r="X31" s="77"/>
      <c r="Y31" s="15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8"/>
    </row>
    <row r="32" spans="1:58" ht="13.5" x14ac:dyDescent="0.2">
      <c r="B32" s="14"/>
      <c r="C32" s="14"/>
      <c r="D32" s="14"/>
      <c r="E32" s="14"/>
      <c r="F32" s="14"/>
      <c r="G32" s="14"/>
      <c r="H32" s="178" t="s">
        <v>60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78"/>
      <c r="X32" s="78"/>
      <c r="Y32" s="14"/>
      <c r="Z32" s="8"/>
      <c r="AA32" s="8"/>
      <c r="AB32" s="8"/>
      <c r="AC32" s="8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2:58" x14ac:dyDescent="0.2">
      <c r="B33" s="15"/>
      <c r="C33" s="15"/>
      <c r="D33" s="23"/>
      <c r="E33" s="23"/>
      <c r="F33" s="23"/>
      <c r="G33" s="23"/>
      <c r="H33" s="18" t="s">
        <v>98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79"/>
      <c r="X33" s="79"/>
      <c r="Y33" s="23"/>
      <c r="AD33" s="9"/>
      <c r="AE33" s="9"/>
      <c r="AF33" s="9"/>
      <c r="AG33" s="9"/>
      <c r="AH33" s="9"/>
      <c r="AI33" s="9"/>
      <c r="AJ33" s="9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2:58" s="9" customFormat="1" x14ac:dyDescent="0.2">
      <c r="B34" s="15"/>
      <c r="C34" s="15"/>
      <c r="D34" s="23"/>
      <c r="E34" s="23"/>
      <c r="F34" s="23"/>
      <c r="G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79"/>
      <c r="X34" s="79"/>
      <c r="Y34" s="23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</row>
    <row r="35" spans="2:58" x14ac:dyDescent="0.25">
      <c r="B35" s="15"/>
      <c r="C35" s="15"/>
      <c r="D35" s="16"/>
      <c r="E35" s="16"/>
      <c r="F35" s="16"/>
      <c r="G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80"/>
      <c r="X35" s="80"/>
      <c r="Y35" s="16"/>
      <c r="AD35" s="1"/>
      <c r="AE35" s="1"/>
      <c r="AF35" s="1"/>
      <c r="AG35" s="1"/>
      <c r="AH35" s="1"/>
      <c r="AI35" s="1"/>
      <c r="AJ35" s="1"/>
      <c r="BF35" s="9"/>
    </row>
    <row r="36" spans="2:58" x14ac:dyDescent="0.25">
      <c r="B36" s="15"/>
      <c r="C36" s="15"/>
      <c r="D36" s="16"/>
      <c r="E36" s="16"/>
      <c r="F36" s="16"/>
      <c r="G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80"/>
      <c r="X36" s="80"/>
      <c r="Y36" s="16"/>
      <c r="AD36" s="8"/>
      <c r="AE36" s="8"/>
      <c r="AF36" s="8"/>
      <c r="AG36" s="8"/>
      <c r="AH36" s="8"/>
      <c r="AI36" s="8"/>
      <c r="AJ36" s="8"/>
    </row>
    <row r="37" spans="2:58" ht="13.5" x14ac:dyDescent="0.25"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76"/>
      <c r="X37" s="76"/>
      <c r="Y37" s="19"/>
      <c r="Z37" s="9"/>
      <c r="AA37" s="9"/>
      <c r="AB37" s="9"/>
      <c r="AC37" s="9"/>
    </row>
    <row r="38" spans="2:58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77"/>
      <c r="X38" s="77"/>
      <c r="Y38" s="15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</row>
    <row r="39" spans="2:58" ht="13.5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78"/>
      <c r="X39" s="78"/>
      <c r="Y39" s="14"/>
      <c r="Z39" s="8"/>
      <c r="AA39" s="8"/>
      <c r="AB39" s="8"/>
      <c r="AC39" s="8"/>
    </row>
    <row r="40" spans="2:58" x14ac:dyDescent="0.25">
      <c r="B40" s="15"/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80"/>
      <c r="X40" s="80"/>
      <c r="Y40" s="16"/>
      <c r="Z40" s="4"/>
      <c r="AA40" s="4"/>
      <c r="AD40" s="9"/>
      <c r="AE40" s="9"/>
      <c r="AF40" s="9"/>
      <c r="AG40" s="9"/>
      <c r="AH40" s="9"/>
      <c r="AI40" s="9"/>
      <c r="AJ40" s="9"/>
    </row>
    <row r="41" spans="2:58" x14ac:dyDescent="0.25">
      <c r="B41" s="15"/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80"/>
      <c r="X41" s="80"/>
      <c r="Y41" s="16"/>
      <c r="Z41" s="4"/>
      <c r="AA41" s="4"/>
    </row>
    <row r="42" spans="2:58" x14ac:dyDescent="0.25">
      <c r="B42" s="15"/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80"/>
      <c r="X42" s="80"/>
      <c r="Y42" s="16"/>
      <c r="Z42" s="12"/>
    </row>
    <row r="43" spans="2:58" x14ac:dyDescent="0.25">
      <c r="B43" s="15"/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80"/>
      <c r="X43" s="80"/>
      <c r="Y43" s="16"/>
      <c r="Z43" s="4"/>
    </row>
    <row r="44" spans="2:58" ht="13.5" x14ac:dyDescent="0.25">
      <c r="B44" s="18"/>
      <c r="C44" s="18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76"/>
      <c r="X44" s="76"/>
      <c r="Y44" s="19"/>
      <c r="Z44" s="11"/>
      <c r="AA44" s="9"/>
      <c r="AB44" s="9"/>
      <c r="AC44" s="9"/>
    </row>
    <row r="45" spans="2:58" x14ac:dyDescent="0.25"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81"/>
      <c r="X45" s="81"/>
      <c r="Y45" s="4"/>
    </row>
    <row r="46" spans="2:58" x14ac:dyDescent="0.25">
      <c r="D46" s="13"/>
      <c r="E46" s="13"/>
      <c r="F46" s="13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82"/>
      <c r="X46" s="82"/>
      <c r="Y46" s="12"/>
    </row>
    <row r="47" spans="2:58" x14ac:dyDescent="0.25">
      <c r="B47" s="21"/>
      <c r="C47" s="21"/>
    </row>
  </sheetData>
  <mergeCells count="9">
    <mergeCell ref="A4:Y4"/>
    <mergeCell ref="D5:E5"/>
    <mergeCell ref="G5:U5"/>
    <mergeCell ref="W5:X5"/>
    <mergeCell ref="T6:U6"/>
    <mergeCell ref="H6:I6"/>
    <mergeCell ref="K6:L6"/>
    <mergeCell ref="N6:O6"/>
    <mergeCell ref="Q6:R6"/>
  </mergeCells>
  <phoneticPr fontId="16" type="noConversion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F47"/>
  <sheetViews>
    <sheetView workbookViewId="0">
      <selection activeCell="R8" sqref="R8"/>
    </sheetView>
  </sheetViews>
  <sheetFormatPr defaultRowHeight="12.75" x14ac:dyDescent="0.25"/>
  <cols>
    <col min="1" max="1" width="6.75" style="2" customWidth="1"/>
    <col min="2" max="2" width="11.875" style="2" customWidth="1"/>
    <col min="3" max="3" width="0.75" style="2" customWidth="1"/>
    <col min="4" max="5" width="8.875" style="2" customWidth="1"/>
    <col min="6" max="6" width="2.625" style="2" customWidth="1"/>
    <col min="7" max="7" width="0.5" style="2" customWidth="1"/>
    <col min="8" max="9" width="8.875" style="2" customWidth="1"/>
    <col min="10" max="10" width="0.625" style="2" customWidth="1"/>
    <col min="11" max="12" width="8.875" style="2" customWidth="1"/>
    <col min="13" max="13" width="0.625" style="2" customWidth="1"/>
    <col min="14" max="15" width="8.875" style="2" customWidth="1"/>
    <col min="16" max="16" width="0.5" style="2" customWidth="1"/>
    <col min="17" max="18" width="8.875" style="2" customWidth="1"/>
    <col min="19" max="19" width="0.625" style="2" customWidth="1"/>
    <col min="20" max="21" width="8.875" style="2" customWidth="1"/>
    <col min="22" max="22" width="2.5" style="2" customWidth="1"/>
    <col min="23" max="24" width="8.875" style="7" customWidth="1"/>
    <col min="25" max="25" width="1.375" style="2" customWidth="1"/>
    <col min="26" max="16384" width="9" style="2"/>
  </cols>
  <sheetData>
    <row r="1" spans="1:25" ht="15.75" customHeight="1" x14ac:dyDescent="0.25">
      <c r="A1" s="164" t="s">
        <v>42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</row>
    <row r="2" spans="1:25" ht="15.75" customHeight="1" x14ac:dyDescent="0.25">
      <c r="A2" s="165" t="s">
        <v>93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</row>
    <row r="4" spans="1:25" s="7" customFormat="1" ht="16.5" customHeight="1" thickBot="1" x14ac:dyDescent="0.3">
      <c r="A4" s="208" t="s">
        <v>1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08"/>
      <c r="T4" s="208"/>
      <c r="U4" s="208"/>
      <c r="V4" s="208"/>
      <c r="W4" s="208"/>
      <c r="X4" s="208"/>
      <c r="Y4" s="208"/>
    </row>
    <row r="5" spans="1:25" s="8" customFormat="1" ht="15.75" x14ac:dyDescent="0.25">
      <c r="A5" s="25" t="s">
        <v>56</v>
      </c>
      <c r="B5" s="26"/>
      <c r="C5" s="26"/>
      <c r="D5" s="209" t="s">
        <v>3</v>
      </c>
      <c r="E5" s="210"/>
      <c r="F5" s="27"/>
      <c r="G5" s="209" t="s">
        <v>43</v>
      </c>
      <c r="H5" s="211"/>
      <c r="I5" s="211"/>
      <c r="J5" s="211"/>
      <c r="K5" s="211"/>
      <c r="L5" s="211"/>
      <c r="M5" s="211"/>
      <c r="N5" s="211"/>
      <c r="O5" s="211"/>
      <c r="P5" s="211"/>
      <c r="Q5" s="211"/>
      <c r="R5" s="211"/>
      <c r="S5" s="211"/>
      <c r="T5" s="211"/>
      <c r="U5" s="210"/>
      <c r="V5" s="28"/>
      <c r="W5" s="209" t="s">
        <v>11</v>
      </c>
      <c r="X5" s="212"/>
      <c r="Y5" s="28"/>
    </row>
    <row r="6" spans="1:25" s="8" customFormat="1" ht="13.5" x14ac:dyDescent="0.25">
      <c r="A6" s="29"/>
      <c r="B6" s="26"/>
      <c r="C6" s="26"/>
      <c r="D6" s="30"/>
      <c r="E6" s="31"/>
      <c r="F6" s="26"/>
      <c r="G6" s="32"/>
      <c r="H6" s="213" t="s">
        <v>61</v>
      </c>
      <c r="I6" s="214"/>
      <c r="J6" s="33"/>
      <c r="K6" s="213" t="s">
        <v>62</v>
      </c>
      <c r="L6" s="214"/>
      <c r="M6" s="33"/>
      <c r="N6" s="213" t="s">
        <v>63</v>
      </c>
      <c r="O6" s="214"/>
      <c r="P6" s="33"/>
      <c r="Q6" s="215" t="s">
        <v>64</v>
      </c>
      <c r="R6" s="214"/>
      <c r="S6" s="33"/>
      <c r="T6" s="215" t="s">
        <v>44</v>
      </c>
      <c r="U6" s="216"/>
      <c r="V6" s="33"/>
      <c r="W6" s="34"/>
      <c r="X6" s="102"/>
      <c r="Y6" s="26"/>
    </row>
    <row r="7" spans="1:25" s="116" customFormat="1" ht="27" x14ac:dyDescent="0.25">
      <c r="A7" s="112"/>
      <c r="B7" s="113"/>
      <c r="C7" s="113"/>
      <c r="D7" s="103" t="s">
        <v>45</v>
      </c>
      <c r="E7" s="104" t="s">
        <v>46</v>
      </c>
      <c r="F7" s="113"/>
      <c r="G7" s="103"/>
      <c r="H7" s="114" t="s">
        <v>45</v>
      </c>
      <c r="I7" s="115" t="s">
        <v>47</v>
      </c>
      <c r="J7" s="113"/>
      <c r="K7" s="114" t="s">
        <v>45</v>
      </c>
      <c r="L7" s="115" t="s">
        <v>47</v>
      </c>
      <c r="M7" s="113"/>
      <c r="N7" s="114" t="s">
        <v>45</v>
      </c>
      <c r="O7" s="115" t="s">
        <v>47</v>
      </c>
      <c r="P7" s="113"/>
      <c r="Q7" s="114" t="s">
        <v>45</v>
      </c>
      <c r="R7" s="115" t="s">
        <v>47</v>
      </c>
      <c r="S7" s="113"/>
      <c r="T7" s="114" t="s">
        <v>45</v>
      </c>
      <c r="U7" s="104" t="s">
        <v>47</v>
      </c>
      <c r="V7" s="113"/>
      <c r="W7" s="103" t="s">
        <v>45</v>
      </c>
      <c r="X7" s="104" t="s">
        <v>47</v>
      </c>
      <c r="Y7" s="113"/>
    </row>
    <row r="8" spans="1:25" s="7" customFormat="1" x14ac:dyDescent="0.2">
      <c r="A8" s="117"/>
      <c r="B8" s="118"/>
      <c r="C8" s="118"/>
      <c r="D8" s="105" t="s">
        <v>48</v>
      </c>
      <c r="E8" s="106" t="s">
        <v>49</v>
      </c>
      <c r="F8" s="119"/>
      <c r="G8" s="85"/>
      <c r="H8" s="120" t="s">
        <v>48</v>
      </c>
      <c r="I8" s="121" t="s">
        <v>49</v>
      </c>
      <c r="J8" s="122"/>
      <c r="K8" s="121" t="s">
        <v>48</v>
      </c>
      <c r="L8" s="121" t="s">
        <v>49</v>
      </c>
      <c r="M8" s="122"/>
      <c r="N8" s="121" t="s">
        <v>48</v>
      </c>
      <c r="O8" s="121" t="s">
        <v>49</v>
      </c>
      <c r="P8" s="123"/>
      <c r="Q8" s="121" t="s">
        <v>48</v>
      </c>
      <c r="R8" s="121" t="s">
        <v>49</v>
      </c>
      <c r="S8" s="123"/>
      <c r="T8" s="121" t="s">
        <v>48</v>
      </c>
      <c r="U8" s="106" t="s">
        <v>49</v>
      </c>
      <c r="V8" s="119"/>
      <c r="W8" s="105" t="s">
        <v>48</v>
      </c>
      <c r="X8" s="106" t="s">
        <v>49</v>
      </c>
      <c r="Y8" s="119"/>
    </row>
    <row r="9" spans="1:25" ht="13.5" thickBot="1" x14ac:dyDescent="0.25">
      <c r="A9" s="35"/>
      <c r="B9" s="36"/>
      <c r="C9" s="36"/>
      <c r="D9" s="49"/>
      <c r="E9" s="50"/>
      <c r="F9" s="37"/>
      <c r="G9" s="38"/>
      <c r="H9" s="44"/>
      <c r="I9" s="51"/>
      <c r="J9" s="45"/>
      <c r="K9" s="44"/>
      <c r="L9" s="51"/>
      <c r="M9" s="45"/>
      <c r="N9" s="44"/>
      <c r="O9" s="51"/>
      <c r="P9" s="37"/>
      <c r="Q9" s="44"/>
      <c r="R9" s="51"/>
      <c r="S9" s="37"/>
      <c r="T9" s="83"/>
      <c r="U9" s="84"/>
      <c r="V9" s="37"/>
      <c r="W9" s="85"/>
      <c r="X9" s="107"/>
      <c r="Y9" s="37"/>
    </row>
    <row r="10" spans="1:25" x14ac:dyDescent="0.2">
      <c r="A10" s="39" t="s">
        <v>6</v>
      </c>
      <c r="B10" s="40" t="s">
        <v>50</v>
      </c>
      <c r="C10" s="40"/>
      <c r="D10" s="194">
        <v>59358</v>
      </c>
      <c r="E10" s="197">
        <v>190.2</v>
      </c>
      <c r="F10" s="55"/>
      <c r="G10" s="56"/>
      <c r="H10" s="184">
        <v>15545</v>
      </c>
      <c r="I10" s="191">
        <v>362.7</v>
      </c>
      <c r="J10" s="55"/>
      <c r="K10" s="188">
        <v>78</v>
      </c>
      <c r="L10" s="195">
        <v>47.7</v>
      </c>
      <c r="M10" s="55"/>
      <c r="N10" s="184">
        <v>31</v>
      </c>
      <c r="O10" s="205">
        <v>26.9</v>
      </c>
      <c r="P10" s="55"/>
      <c r="Q10" s="189">
        <v>71</v>
      </c>
      <c r="R10" s="190">
        <v>259.7</v>
      </c>
      <c r="S10" s="55"/>
      <c r="T10" s="135">
        <f>IF(H10="","",SUM(H10,K10,N10,Q10))</f>
        <v>15725</v>
      </c>
      <c r="U10" s="139">
        <f>IF(I10="","",SUM(I10,L10,O10,R10))</f>
        <v>697</v>
      </c>
      <c r="V10" s="55"/>
      <c r="W10" s="47">
        <f>IF(T10="","",SUM(T10,D10))</f>
        <v>75083</v>
      </c>
      <c r="X10" s="109">
        <f>IF(U10="","",SUM(U10,E10))</f>
        <v>887.2</v>
      </c>
      <c r="Y10" s="37"/>
    </row>
    <row r="11" spans="1:25" x14ac:dyDescent="0.2">
      <c r="A11" s="48"/>
      <c r="B11" s="36" t="s">
        <v>51</v>
      </c>
      <c r="C11" s="36"/>
      <c r="D11" s="60">
        <v>482666</v>
      </c>
      <c r="E11" s="198">
        <v>1398.1</v>
      </c>
      <c r="F11" s="59"/>
      <c r="G11" s="60"/>
      <c r="H11" s="185">
        <v>65667</v>
      </c>
      <c r="I11" s="186">
        <v>652</v>
      </c>
      <c r="J11" s="59"/>
      <c r="K11" s="193">
        <v>86</v>
      </c>
      <c r="L11" s="196">
        <v>52.1</v>
      </c>
      <c r="M11" s="59"/>
      <c r="N11" s="193">
        <v>33</v>
      </c>
      <c r="O11" s="196">
        <v>28.7</v>
      </c>
      <c r="P11" s="59"/>
      <c r="Q11" s="185">
        <v>81</v>
      </c>
      <c r="R11" s="187">
        <v>279.5</v>
      </c>
      <c r="S11" s="59"/>
      <c r="T11" s="136">
        <f>IF(H11="","",SUM(H11,K11,N11,Q11))</f>
        <v>65867</v>
      </c>
      <c r="U11" s="140">
        <f>IF(H11="","",SUM(I11,L11,O11,R11))</f>
        <v>1012.3000000000001</v>
      </c>
      <c r="V11" s="59"/>
      <c r="W11" s="52">
        <f>IF(T11="","",SUM(T11,D11))</f>
        <v>548533</v>
      </c>
      <c r="X11" s="110">
        <f>IF(U11="","",SUM(U11,E11))</f>
        <v>2410.4</v>
      </c>
      <c r="Y11" s="37"/>
    </row>
    <row r="12" spans="1:25" s="66" customFormat="1" ht="13.5" thickBot="1" x14ac:dyDescent="0.25">
      <c r="A12" s="156"/>
      <c r="B12" s="157" t="s">
        <v>52</v>
      </c>
      <c r="C12" s="157"/>
      <c r="D12" s="124">
        <f>IF(ISERROR(D10/D11), "", D10/D11)</f>
        <v>0.12297945162907684</v>
      </c>
      <c r="E12" s="125">
        <f>IF(ISERROR(E10/E11), "", E10/E11)</f>
        <v>0.1360417709748945</v>
      </c>
      <c r="F12" s="126"/>
      <c r="G12" s="127"/>
      <c r="H12" s="128">
        <f>IF(ISERROR(H10/H11), "", H10/H11)</f>
        <v>0.23672468667671737</v>
      </c>
      <c r="I12" s="129">
        <f>IF(ISERROR(I10/I11), "", I10/I11)</f>
        <v>0.55628834355828216</v>
      </c>
      <c r="J12" s="130"/>
      <c r="K12" s="128">
        <f>IF(ISERROR(K10/K11), "", K10/K11)</f>
        <v>0.90697674418604646</v>
      </c>
      <c r="L12" s="129">
        <f>IF(ISERROR(L10/L11), "", L10/L11)</f>
        <v>0.91554702495201534</v>
      </c>
      <c r="M12" s="130"/>
      <c r="N12" s="128">
        <f>IF(ISERROR(N10/N11), "", N10/N11)</f>
        <v>0.93939393939393945</v>
      </c>
      <c r="O12" s="129">
        <f>IF(ISERROR(O10/O11), "", O10/O11)</f>
        <v>0.93728222996515675</v>
      </c>
      <c r="P12" s="126"/>
      <c r="Q12" s="128">
        <f>IF(ISERROR(Q10/Q11), "", Q10/Q11)</f>
        <v>0.87654320987654322</v>
      </c>
      <c r="R12" s="129">
        <f>IF(ISERROR(R10/R11), "", R10/R11)</f>
        <v>0.92915921288014303</v>
      </c>
      <c r="S12" s="126"/>
      <c r="T12" s="137">
        <f>IF(ISERROR(T10/T11), "", T10/T11)</f>
        <v>0.23873867035085855</v>
      </c>
      <c r="U12" s="138">
        <f>IF(ISERROR(U10/U11), "", U10/U11)</f>
        <v>0.68853106786525731</v>
      </c>
      <c r="V12" s="126"/>
      <c r="W12" s="133">
        <f>IF(ISERROR(W10/W11), "", W10/W11)</f>
        <v>0.13687964078733642</v>
      </c>
      <c r="X12" s="134">
        <f>IF(ISERROR(X10/X11), "", X10/X11)</f>
        <v>0.36807168934616663</v>
      </c>
      <c r="Y12" s="54"/>
    </row>
    <row r="13" spans="1:25" x14ac:dyDescent="0.2">
      <c r="A13" s="35"/>
      <c r="B13" s="36"/>
      <c r="C13" s="36"/>
      <c r="D13" s="179"/>
      <c r="E13" s="180"/>
      <c r="F13" s="176"/>
      <c r="G13" s="177"/>
      <c r="H13" s="181"/>
      <c r="I13" s="182"/>
      <c r="J13" s="183"/>
      <c r="K13" s="181"/>
      <c r="L13" s="182"/>
      <c r="M13" s="183"/>
      <c r="N13" s="181"/>
      <c r="O13" s="182"/>
      <c r="P13" s="176"/>
      <c r="Q13" s="181"/>
      <c r="R13" s="182"/>
      <c r="S13" s="37"/>
      <c r="T13" s="136"/>
      <c r="U13" s="147"/>
      <c r="V13" s="37"/>
      <c r="W13" s="52"/>
      <c r="X13" s="108"/>
      <c r="Y13" s="37"/>
    </row>
    <row r="14" spans="1:25" ht="13.5" thickBot="1" x14ac:dyDescent="0.25">
      <c r="A14" s="35"/>
      <c r="B14" s="36"/>
      <c r="C14" s="36"/>
      <c r="D14" s="179"/>
      <c r="E14" s="180"/>
      <c r="F14" s="176"/>
      <c r="G14" s="177"/>
      <c r="H14" s="181"/>
      <c r="I14" s="182"/>
      <c r="J14" s="183"/>
      <c r="K14" s="181"/>
      <c r="L14" s="182"/>
      <c r="M14" s="183"/>
      <c r="N14" s="181"/>
      <c r="O14" s="182"/>
      <c r="P14" s="176"/>
      <c r="Q14" s="181"/>
      <c r="R14" s="182"/>
      <c r="S14" s="37"/>
      <c r="T14" s="136"/>
      <c r="U14" s="147"/>
      <c r="V14" s="37"/>
      <c r="W14" s="52"/>
      <c r="X14" s="108"/>
      <c r="Y14" s="37"/>
    </row>
    <row r="15" spans="1:25" x14ac:dyDescent="0.2">
      <c r="A15" s="39" t="s">
        <v>7</v>
      </c>
      <c r="B15" s="40" t="s">
        <v>50</v>
      </c>
      <c r="C15" s="40"/>
      <c r="D15" s="194">
        <v>110973</v>
      </c>
      <c r="E15" s="197">
        <v>459.2</v>
      </c>
      <c r="F15" s="55"/>
      <c r="G15" s="56"/>
      <c r="H15" s="184">
        <v>32306</v>
      </c>
      <c r="I15" s="191">
        <v>886.01700000000005</v>
      </c>
      <c r="J15" s="55"/>
      <c r="K15" s="188">
        <v>293</v>
      </c>
      <c r="L15" s="195">
        <v>179.46199999999999</v>
      </c>
      <c r="M15" s="55"/>
      <c r="N15" s="184">
        <v>165</v>
      </c>
      <c r="O15" s="205">
        <v>144.459</v>
      </c>
      <c r="P15" s="55"/>
      <c r="Q15" s="189">
        <v>308</v>
      </c>
      <c r="R15" s="190">
        <v>763.46199999999999</v>
      </c>
      <c r="S15" s="55"/>
      <c r="T15" s="135">
        <f>IF(H15="","",SUM(H15,K15,N15,Q15))</f>
        <v>33072</v>
      </c>
      <c r="U15" s="139">
        <f>IF(T15="","",SUM(I15,L15,O15,R15))</f>
        <v>1973.4</v>
      </c>
      <c r="V15" s="55"/>
      <c r="W15" s="47">
        <f>IF(T15="","",SUM(T15,D15))</f>
        <v>144045</v>
      </c>
      <c r="X15" s="109">
        <f>IF(U15="","",SUM(U15,E15))</f>
        <v>2432.6</v>
      </c>
      <c r="Y15" s="37"/>
    </row>
    <row r="16" spans="1:25" x14ac:dyDescent="0.2">
      <c r="A16" s="48"/>
      <c r="B16" s="36" t="s">
        <v>51</v>
      </c>
      <c r="C16" s="36"/>
      <c r="D16" s="60">
        <v>972783</v>
      </c>
      <c r="E16" s="198">
        <v>3939.0079999999998</v>
      </c>
      <c r="F16" s="59"/>
      <c r="G16" s="60"/>
      <c r="H16" s="185">
        <v>125545</v>
      </c>
      <c r="I16" s="186">
        <v>1867.4029999999998</v>
      </c>
      <c r="J16" s="59"/>
      <c r="K16" s="193">
        <v>361</v>
      </c>
      <c r="L16" s="196">
        <v>220.59399999999999</v>
      </c>
      <c r="M16" s="59"/>
      <c r="N16" s="193">
        <v>214</v>
      </c>
      <c r="O16" s="196">
        <v>187.87799999999999</v>
      </c>
      <c r="P16" s="59"/>
      <c r="Q16" s="185">
        <v>357</v>
      </c>
      <c r="R16" s="187">
        <v>880.33600000000001</v>
      </c>
      <c r="S16" s="59"/>
      <c r="T16" s="136">
        <f>IF(H16="","",SUM(H16,K16,N16,Q16))</f>
        <v>126477</v>
      </c>
      <c r="U16" s="140">
        <f>IF(T16="","",SUM(I16,L16,O16,R16))</f>
        <v>3156.2110000000002</v>
      </c>
      <c r="V16" s="59"/>
      <c r="W16" s="52">
        <f>IF(T16="","",SUM(T16,D16))</f>
        <v>1099260</v>
      </c>
      <c r="X16" s="110">
        <f>IF(U16="","",SUM(U16,E16))</f>
        <v>7095.2190000000001</v>
      </c>
      <c r="Y16" s="37"/>
    </row>
    <row r="17" spans="1:58" s="67" customFormat="1" ht="13.5" thickBot="1" x14ac:dyDescent="0.25">
      <c r="A17" s="158"/>
      <c r="B17" s="157" t="s">
        <v>52</v>
      </c>
      <c r="C17" s="157"/>
      <c r="D17" s="124">
        <f>IF(ISERROR(D15/D16), "", D15/D16)</f>
        <v>0.11407785703491941</v>
      </c>
      <c r="E17" s="125">
        <f>IF(ISERROR(E15/E16), "", E15/E16)</f>
        <v>0.11657757486148797</v>
      </c>
      <c r="F17" s="126"/>
      <c r="G17" s="127"/>
      <c r="H17" s="128">
        <f>IF(ISERROR(H15/H16), "", H15/H16)</f>
        <v>0.25732605838543948</v>
      </c>
      <c r="I17" s="129">
        <f>IF(ISERROR(I15/I16), "", I15/I16)</f>
        <v>0.47446480486536657</v>
      </c>
      <c r="J17" s="130"/>
      <c r="K17" s="128">
        <f>IF(ISERROR(K15/K16), "", K15/K16)</f>
        <v>0.81163434903047094</v>
      </c>
      <c r="L17" s="129">
        <f>IF(ISERROR(L15/L16), "", L15/L16)</f>
        <v>0.81353980615973231</v>
      </c>
      <c r="M17" s="130"/>
      <c r="N17" s="128">
        <f>IF(ISERROR(N15/N16), "", N15/N16)</f>
        <v>0.7710280373831776</v>
      </c>
      <c r="O17" s="129">
        <f>IF(ISERROR(O15/O16), "", O15/O16)</f>
        <v>0.76889790182991102</v>
      </c>
      <c r="P17" s="126"/>
      <c r="Q17" s="128">
        <f>IF(ISERROR(Q15/Q16), "", Q15/Q16)</f>
        <v>0.86274509803921573</v>
      </c>
      <c r="R17" s="129">
        <f>IF(ISERROR(R15/R16), "", R15/R16)</f>
        <v>0.8672393268024936</v>
      </c>
      <c r="S17" s="126"/>
      <c r="T17" s="137">
        <f>IF(ISERROR(T15/T16), "", T15/T16)</f>
        <v>0.26148627813752701</v>
      </c>
      <c r="U17" s="138">
        <f>IF(ISERROR(U15/U16), "", U15/U16)</f>
        <v>0.62524336934381131</v>
      </c>
      <c r="V17" s="126"/>
      <c r="W17" s="131">
        <f>IF(ISERROR(W15/W16), "", W15/W16)</f>
        <v>0.13103815293925003</v>
      </c>
      <c r="X17" s="132">
        <f>IF(ISERROR(X15/X16), "", X15/X16)</f>
        <v>0.3428505871348016</v>
      </c>
      <c r="Y17" s="54"/>
      <c r="Z17" s="66"/>
      <c r="AA17" s="66"/>
      <c r="AB17" s="66"/>
      <c r="AC17" s="66"/>
    </row>
    <row r="18" spans="1:58" s="9" customFormat="1" x14ac:dyDescent="0.2">
      <c r="A18" s="63"/>
      <c r="B18" s="36"/>
      <c r="C18" s="36"/>
      <c r="D18" s="179"/>
      <c r="E18" s="180"/>
      <c r="F18" s="176"/>
      <c r="G18" s="177"/>
      <c r="H18" s="181"/>
      <c r="I18" s="182"/>
      <c r="J18" s="183"/>
      <c r="K18" s="181"/>
      <c r="L18" s="182"/>
      <c r="M18" s="183"/>
      <c r="N18" s="181"/>
      <c r="O18" s="182"/>
      <c r="P18" s="176"/>
      <c r="Q18" s="181"/>
      <c r="R18" s="182"/>
      <c r="S18" s="37"/>
      <c r="T18" s="136"/>
      <c r="U18" s="147"/>
      <c r="V18" s="37"/>
      <c r="W18" s="52"/>
      <c r="X18" s="108"/>
      <c r="Y18" s="37"/>
      <c r="Z18" s="2"/>
      <c r="AA18" s="2"/>
      <c r="AB18" s="2"/>
      <c r="AC18" s="2"/>
    </row>
    <row r="19" spans="1:58" s="9" customFormat="1" ht="13.5" thickBot="1" x14ac:dyDescent="0.25">
      <c r="A19" s="63"/>
      <c r="B19" s="36"/>
      <c r="C19" s="36"/>
      <c r="D19" s="179"/>
      <c r="E19" s="180"/>
      <c r="F19" s="176"/>
      <c r="G19" s="177"/>
      <c r="H19" s="181"/>
      <c r="I19" s="182"/>
      <c r="J19" s="183"/>
      <c r="K19" s="181"/>
      <c r="L19" s="182"/>
      <c r="M19" s="183"/>
      <c r="N19" s="181"/>
      <c r="O19" s="182"/>
      <c r="P19" s="176"/>
      <c r="Q19" s="181"/>
      <c r="R19" s="182"/>
      <c r="S19" s="37"/>
      <c r="T19" s="136"/>
      <c r="U19" s="147"/>
      <c r="V19" s="37"/>
      <c r="W19" s="52"/>
      <c r="X19" s="108"/>
      <c r="Y19" s="37"/>
      <c r="Z19" s="2"/>
      <c r="AA19" s="2"/>
      <c r="AB19" s="2"/>
      <c r="AC19" s="2"/>
    </row>
    <row r="20" spans="1:58" s="1" customFormat="1" x14ac:dyDescent="0.2">
      <c r="A20" s="39" t="s">
        <v>8</v>
      </c>
      <c r="B20" s="40" t="s">
        <v>50</v>
      </c>
      <c r="C20" s="40"/>
      <c r="D20" s="194">
        <v>125408</v>
      </c>
      <c r="E20" s="197">
        <v>395.7</v>
      </c>
      <c r="F20" s="55"/>
      <c r="G20" s="56"/>
      <c r="H20" s="184">
        <v>53064</v>
      </c>
      <c r="I20" s="191">
        <v>1917</v>
      </c>
      <c r="J20" s="55"/>
      <c r="K20" s="188">
        <v>769</v>
      </c>
      <c r="L20" s="195">
        <v>464</v>
      </c>
      <c r="M20" s="55"/>
      <c r="N20" s="184">
        <v>182</v>
      </c>
      <c r="O20" s="205">
        <v>167</v>
      </c>
      <c r="P20" s="55"/>
      <c r="Q20" s="189">
        <v>929</v>
      </c>
      <c r="R20" s="190">
        <v>1750</v>
      </c>
      <c r="S20" s="55"/>
      <c r="T20" s="135">
        <f>IF(H20="","",SUM(H20,K20,N20,Q20))</f>
        <v>54944</v>
      </c>
      <c r="U20" s="139">
        <f>IF(T20="","",SUM(I20,L20,O20,R20))</f>
        <v>4298</v>
      </c>
      <c r="V20" s="55"/>
      <c r="W20" s="47">
        <f>IF(T20="","",SUM(T20,D20))</f>
        <v>180352</v>
      </c>
      <c r="X20" s="109">
        <f>IF(U20="","",SUM(U20,E20))</f>
        <v>4693.7</v>
      </c>
      <c r="Y20" s="37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58" s="8" customFormat="1" x14ac:dyDescent="0.2">
      <c r="A21" s="64"/>
      <c r="B21" s="36" t="s">
        <v>51</v>
      </c>
      <c r="C21" s="36"/>
      <c r="D21" s="60">
        <v>1831198</v>
      </c>
      <c r="E21" s="198">
        <v>5044.3999999999996</v>
      </c>
      <c r="F21" s="59"/>
      <c r="G21" s="60"/>
      <c r="H21" s="185">
        <v>298686</v>
      </c>
      <c r="I21" s="186">
        <v>4108</v>
      </c>
      <c r="J21" s="59"/>
      <c r="K21" s="193">
        <v>1636</v>
      </c>
      <c r="L21" s="196">
        <v>954</v>
      </c>
      <c r="M21" s="59"/>
      <c r="N21" s="193">
        <v>233</v>
      </c>
      <c r="O21" s="196">
        <v>208</v>
      </c>
      <c r="P21" s="59"/>
      <c r="Q21" s="185">
        <v>1289</v>
      </c>
      <c r="R21" s="187">
        <v>1960</v>
      </c>
      <c r="S21" s="59"/>
      <c r="T21" s="136">
        <f>IF(H21="","",SUM(H21,K21,N21,Q21))</f>
        <v>301844</v>
      </c>
      <c r="U21" s="140">
        <f>IF(T21="","",SUM(I21,L21,O21,R21))</f>
        <v>7230</v>
      </c>
      <c r="V21" s="59"/>
      <c r="W21" s="52">
        <f>IF(T21="","",SUM(T21,D21))</f>
        <v>2133042</v>
      </c>
      <c r="X21" s="110">
        <f>IF(U21="","",SUM(U21,E21))</f>
        <v>12274.4</v>
      </c>
      <c r="Y21" s="37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58" s="66" customFormat="1" ht="13.5" thickBot="1" x14ac:dyDescent="0.25">
      <c r="A22" s="156"/>
      <c r="B22" s="157" t="s">
        <v>52</v>
      </c>
      <c r="C22" s="157"/>
      <c r="D22" s="124">
        <f>IF(ISERROR(D20/D21), "", D20/D21)</f>
        <v>6.848412896912294E-2</v>
      </c>
      <c r="E22" s="125">
        <f>IF(ISERROR(E20/E21), "", E20/E21)</f>
        <v>7.8443422409008007E-2</v>
      </c>
      <c r="F22" s="126"/>
      <c r="G22" s="127"/>
      <c r="H22" s="128">
        <f>IF(ISERROR(H20/H21), "", H20/H21)</f>
        <v>0.17765814266487215</v>
      </c>
      <c r="I22" s="129">
        <f>IF(ISERROR(I20/I21), "", I20/I21)</f>
        <v>0.46665043816942553</v>
      </c>
      <c r="J22" s="130"/>
      <c r="K22" s="128">
        <f>IF(ISERROR(K20/K21), "", K20/K21)</f>
        <v>0.47004889975550124</v>
      </c>
      <c r="L22" s="129">
        <f>IF(ISERROR(L20/L21), "", L20/L21)</f>
        <v>0.48637316561844862</v>
      </c>
      <c r="M22" s="130"/>
      <c r="N22" s="128">
        <f>IF(ISERROR(N20/N21), "", N20/N21)</f>
        <v>0.7811158798283262</v>
      </c>
      <c r="O22" s="129">
        <f>IF(ISERROR(O20/O21), "", O20/O21)</f>
        <v>0.80288461538461542</v>
      </c>
      <c r="P22" s="126"/>
      <c r="Q22" s="128">
        <f>IF(ISERROR(Q20/Q21), "", Q20/Q21)</f>
        <v>0.72071373157486418</v>
      </c>
      <c r="R22" s="129">
        <f>IF(ISERROR(R20/R21), "", R20/R21)</f>
        <v>0.8928571428571429</v>
      </c>
      <c r="S22" s="126"/>
      <c r="T22" s="137">
        <f>IF(ISERROR(T20/T21), "", T20/T21)</f>
        <v>0.18202780244099601</v>
      </c>
      <c r="U22" s="138">
        <f>IF(ISERROR(U20/U21), "", U20/U21)</f>
        <v>0.59446749654218534</v>
      </c>
      <c r="V22" s="126"/>
      <c r="W22" s="133">
        <f>IF(ISERROR(W20/W21), "", W20/W21)</f>
        <v>8.4551546570578548E-2</v>
      </c>
      <c r="X22" s="134">
        <f>IF(ISERROR(X20/X21), "", X20/X21)</f>
        <v>0.38239751026526753</v>
      </c>
      <c r="Y22" s="54"/>
      <c r="AD22" s="67"/>
      <c r="AE22" s="67"/>
      <c r="AF22" s="67"/>
      <c r="AG22" s="67"/>
      <c r="AH22" s="67"/>
      <c r="AI22" s="67"/>
      <c r="AJ22" s="67"/>
    </row>
    <row r="23" spans="1:58" x14ac:dyDescent="0.2">
      <c r="A23" s="35"/>
      <c r="B23" s="36"/>
      <c r="C23" s="36"/>
      <c r="D23" s="179"/>
      <c r="E23" s="180"/>
      <c r="F23" s="176"/>
      <c r="G23" s="177"/>
      <c r="H23" s="181"/>
      <c r="I23" s="182"/>
      <c r="J23" s="183"/>
      <c r="K23" s="181"/>
      <c r="L23" s="182"/>
      <c r="M23" s="183"/>
      <c r="N23" s="181"/>
      <c r="O23" s="182"/>
      <c r="P23" s="176"/>
      <c r="Q23" s="181"/>
      <c r="R23" s="182"/>
      <c r="S23" s="37"/>
      <c r="T23" s="136"/>
      <c r="U23" s="147"/>
      <c r="V23" s="37"/>
      <c r="W23" s="52"/>
      <c r="X23" s="108"/>
      <c r="Y23" s="37"/>
      <c r="AD23" s="9"/>
      <c r="AE23" s="9"/>
      <c r="AF23" s="9"/>
      <c r="AG23" s="9"/>
      <c r="AH23" s="9"/>
      <c r="AI23" s="9"/>
      <c r="AJ23" s="9"/>
    </row>
    <row r="24" spans="1:58" ht="13.5" thickBot="1" x14ac:dyDescent="0.25">
      <c r="A24" s="35"/>
      <c r="B24" s="36"/>
      <c r="C24" s="36"/>
      <c r="D24" s="179"/>
      <c r="E24" s="180"/>
      <c r="F24" s="176"/>
      <c r="G24" s="177"/>
      <c r="H24" s="181"/>
      <c r="I24" s="182"/>
      <c r="J24" s="183"/>
      <c r="K24" s="181"/>
      <c r="L24" s="182"/>
      <c r="M24" s="183"/>
      <c r="N24" s="181"/>
      <c r="O24" s="182"/>
      <c r="P24" s="176"/>
      <c r="Q24" s="181"/>
      <c r="R24" s="182"/>
      <c r="S24" s="37"/>
      <c r="T24" s="136"/>
      <c r="U24" s="147"/>
      <c r="V24" s="37"/>
      <c r="W24" s="52"/>
      <c r="X24" s="108"/>
      <c r="Y24" s="37"/>
      <c r="AD24" s="9"/>
      <c r="AE24" s="9"/>
      <c r="AF24" s="9"/>
      <c r="AG24" s="9"/>
      <c r="AH24" s="9"/>
      <c r="AI24" s="9"/>
      <c r="AJ24" s="9"/>
    </row>
    <row r="25" spans="1:58" x14ac:dyDescent="0.2">
      <c r="A25" s="39" t="s">
        <v>20</v>
      </c>
      <c r="B25" s="40" t="s">
        <v>50</v>
      </c>
      <c r="C25" s="40"/>
      <c r="D25" s="194">
        <v>3249</v>
      </c>
      <c r="E25" s="197">
        <v>19.2</v>
      </c>
      <c r="F25" s="55"/>
      <c r="G25" s="56"/>
      <c r="H25" s="184">
        <v>1452</v>
      </c>
      <c r="I25" s="191">
        <v>51.84</v>
      </c>
      <c r="J25" s="55"/>
      <c r="K25" s="188">
        <v>18</v>
      </c>
      <c r="L25" s="195">
        <v>11.23</v>
      </c>
      <c r="M25" s="55"/>
      <c r="N25" s="184">
        <v>4</v>
      </c>
      <c r="O25" s="205">
        <v>3.38</v>
      </c>
      <c r="P25" s="55"/>
      <c r="Q25" s="189">
        <v>12</v>
      </c>
      <c r="R25" s="190">
        <v>30.19</v>
      </c>
      <c r="S25" s="55"/>
      <c r="T25" s="135">
        <f>IF(H25="","",SUM(H25,K25,N25,Q25))</f>
        <v>1486</v>
      </c>
      <c r="U25" s="139">
        <f>IF(T25="","",SUM(I25,L25,O25,R25))</f>
        <v>96.64</v>
      </c>
      <c r="V25" s="55"/>
      <c r="W25" s="47">
        <f>IF(T25="","",SUM(T25,D25))</f>
        <v>4735</v>
      </c>
      <c r="X25" s="109">
        <f>IF(U25="","",SUM(U25,E25))</f>
        <v>115.84</v>
      </c>
      <c r="Y25" s="37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8" x14ac:dyDescent="0.2">
      <c r="A26" s="48"/>
      <c r="B26" s="36" t="s">
        <v>51</v>
      </c>
      <c r="C26" s="36"/>
      <c r="D26" s="60">
        <v>63025</v>
      </c>
      <c r="E26" s="198">
        <v>286.58999999999997</v>
      </c>
      <c r="F26" s="59"/>
      <c r="G26" s="60"/>
      <c r="H26" s="185">
        <v>8905</v>
      </c>
      <c r="I26" s="186">
        <v>120.09</v>
      </c>
      <c r="J26" s="59"/>
      <c r="K26" s="193">
        <v>20</v>
      </c>
      <c r="L26" s="196">
        <v>12.52</v>
      </c>
      <c r="M26" s="59"/>
      <c r="N26" s="193">
        <v>10</v>
      </c>
      <c r="O26" s="196">
        <v>8.6999999999999993</v>
      </c>
      <c r="P26" s="59"/>
      <c r="Q26" s="185">
        <v>12</v>
      </c>
      <c r="R26" s="187">
        <v>30.19</v>
      </c>
      <c r="S26" s="59"/>
      <c r="T26" s="136">
        <f>IF(H26="","",SUM(H26,K26,N26,Q26))</f>
        <v>8947</v>
      </c>
      <c r="U26" s="140">
        <f>IF(T26="","",SUM(I26,L26,O26,R26))</f>
        <v>171.5</v>
      </c>
      <c r="V26" s="59"/>
      <c r="W26" s="52">
        <f>IF(T26="","",SUM(T26,D26))</f>
        <v>71972</v>
      </c>
      <c r="X26" s="110">
        <f>IF(U26="","",SUM(U26,E26))</f>
        <v>458.09</v>
      </c>
      <c r="Y26" s="37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</row>
    <row r="27" spans="1:58" s="67" customFormat="1" ht="13.5" thickBot="1" x14ac:dyDescent="0.25">
      <c r="A27" s="158"/>
      <c r="B27" s="157" t="s">
        <v>52</v>
      </c>
      <c r="C27" s="157"/>
      <c r="D27" s="124">
        <f>IF(ISERROR(D25/D26), "", D25/D26)</f>
        <v>5.1550971836572791E-2</v>
      </c>
      <c r="E27" s="125">
        <f>IF(ISERROR(E25/E26), "", E25/E26)</f>
        <v>6.6994661362922647E-2</v>
      </c>
      <c r="F27" s="126"/>
      <c r="G27" s="127"/>
      <c r="H27" s="128">
        <f>IF(ISERROR(H25/H26), "", H25/H26)</f>
        <v>0.16305446378439079</v>
      </c>
      <c r="I27" s="129">
        <f>IF(ISERROR(I25/I26), "", I25/I26)</f>
        <v>0.43167624281788658</v>
      </c>
      <c r="J27" s="130"/>
      <c r="K27" s="128">
        <f>IF(ISERROR(K25/K26), "", K25/K26)</f>
        <v>0.9</v>
      </c>
      <c r="L27" s="129">
        <f>IF(ISERROR(L25/L26), "", L25/L26)</f>
        <v>0.89696485623003197</v>
      </c>
      <c r="M27" s="130"/>
      <c r="N27" s="128">
        <f>IF(ISERROR(N25/N26), "", N25/N26)</f>
        <v>0.4</v>
      </c>
      <c r="O27" s="129">
        <f>IF(ISERROR(O25/O26), "", O25/O26)</f>
        <v>0.38850574712643682</v>
      </c>
      <c r="P27" s="126"/>
      <c r="Q27" s="128">
        <f>IF(ISERROR(Q25/Q26), "", Q25/Q26)</f>
        <v>1</v>
      </c>
      <c r="R27" s="129">
        <f>IF(ISERROR(R25/R26), "", R25/R26)</f>
        <v>1</v>
      </c>
      <c r="S27" s="126"/>
      <c r="T27" s="137">
        <f>IF(ISERROR(T25/T26), "", T25/T26)</f>
        <v>0.16608919190790208</v>
      </c>
      <c r="U27" s="138">
        <f>IF(ISERROR(U25/U26), "", U25/U26)</f>
        <v>0.56349854227405249</v>
      </c>
      <c r="V27" s="126"/>
      <c r="W27" s="133">
        <f>IF(ISERROR(W25/W26), "", W25/W26)</f>
        <v>6.5789473684210523E-2</v>
      </c>
      <c r="X27" s="134">
        <f>IF(ISERROR(X25/X26), "", X25/X26)</f>
        <v>0.25287607238752213</v>
      </c>
      <c r="Y27" s="54"/>
      <c r="Z27" s="66"/>
      <c r="AA27" s="66"/>
      <c r="AB27" s="66"/>
      <c r="AC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</row>
    <row r="28" spans="1:58" ht="13.5" thickBot="1" x14ac:dyDescent="0.25">
      <c r="A28" s="35"/>
      <c r="B28" s="36"/>
      <c r="C28" s="36"/>
      <c r="D28" s="68"/>
      <c r="E28" s="69"/>
      <c r="F28" s="59"/>
      <c r="G28" s="70"/>
      <c r="H28" s="71"/>
      <c r="I28" s="72"/>
      <c r="J28" s="73"/>
      <c r="K28" s="71"/>
      <c r="L28" s="72"/>
      <c r="M28" s="73"/>
      <c r="N28" s="71"/>
      <c r="O28" s="72"/>
      <c r="P28" s="74"/>
      <c r="Q28" s="71"/>
      <c r="R28" s="72"/>
      <c r="S28" s="74"/>
      <c r="T28" s="71"/>
      <c r="U28" s="69"/>
      <c r="V28" s="59"/>
      <c r="W28" s="53"/>
      <c r="X28" s="111"/>
      <c r="Y28" s="59"/>
      <c r="AD28" s="1"/>
      <c r="AE28" s="1"/>
      <c r="AF28" s="1"/>
      <c r="AG28" s="1"/>
      <c r="AH28" s="1"/>
      <c r="AI28" s="1"/>
      <c r="AJ28" s="1"/>
      <c r="BF28" s="9"/>
    </row>
    <row r="29" spans="1:58" s="1" customFormat="1" ht="13.5" x14ac:dyDescent="0.25">
      <c r="B29" s="18"/>
      <c r="C29" s="18"/>
      <c r="D29" s="19"/>
      <c r="E29" s="19"/>
      <c r="F29" s="19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19"/>
      <c r="W29" s="76"/>
      <c r="X29" s="76"/>
      <c r="Y29" s="19"/>
      <c r="Z29" s="9"/>
      <c r="AA29" s="9"/>
      <c r="AB29" s="9"/>
      <c r="AC29" s="9"/>
      <c r="AD29" s="8"/>
      <c r="AE29" s="8"/>
      <c r="AF29" s="8"/>
      <c r="AG29" s="8"/>
      <c r="AH29" s="8"/>
      <c r="AI29" s="8"/>
      <c r="AJ29" s="8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</row>
    <row r="30" spans="1:58" s="8" customFormat="1" ht="13.5" x14ac:dyDescent="0.25">
      <c r="B30" s="18"/>
      <c r="C30" s="18"/>
      <c r="D30" s="19"/>
      <c r="E30" s="19"/>
      <c r="F30" s="19"/>
      <c r="G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19"/>
      <c r="W30" s="76"/>
      <c r="X30" s="76"/>
      <c r="Y30" s="19"/>
      <c r="Z30" s="9"/>
      <c r="AA30" s="9"/>
      <c r="AB30" s="9"/>
      <c r="AC30" s="9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1"/>
    </row>
    <row r="31" spans="1:58" x14ac:dyDescent="0.2">
      <c r="B31" s="15"/>
      <c r="C31" s="15"/>
      <c r="D31" s="15"/>
      <c r="E31" s="15"/>
      <c r="F31" s="15"/>
      <c r="G31" s="15"/>
      <c r="H31" s="178" t="s">
        <v>94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77"/>
      <c r="X31" s="77"/>
      <c r="Y31" s="15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8"/>
    </row>
    <row r="32" spans="1:58" ht="13.5" x14ac:dyDescent="0.2">
      <c r="B32" s="14"/>
      <c r="C32" s="14"/>
      <c r="D32" s="14"/>
      <c r="E32" s="14"/>
      <c r="F32" s="14"/>
      <c r="G32" s="14"/>
      <c r="H32" s="178" t="s">
        <v>60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78"/>
      <c r="X32" s="78"/>
      <c r="Y32" s="14"/>
      <c r="Z32" s="8"/>
      <c r="AA32" s="8"/>
      <c r="AB32" s="8"/>
      <c r="AC32" s="8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2:58" x14ac:dyDescent="0.2">
      <c r="B33" s="15"/>
      <c r="C33" s="15"/>
      <c r="D33" s="23"/>
      <c r="E33" s="23"/>
      <c r="F33" s="23"/>
      <c r="G33" s="23"/>
      <c r="H33" s="18" t="s">
        <v>95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79"/>
      <c r="X33" s="79"/>
      <c r="Y33" s="23"/>
      <c r="AD33" s="9"/>
      <c r="AE33" s="9"/>
      <c r="AF33" s="9"/>
      <c r="AG33" s="9"/>
      <c r="AH33" s="9"/>
      <c r="AI33" s="9"/>
      <c r="AJ33" s="9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2:58" s="9" customFormat="1" x14ac:dyDescent="0.2">
      <c r="B34" s="15"/>
      <c r="C34" s="15"/>
      <c r="D34" s="23"/>
      <c r="E34" s="23"/>
      <c r="F34" s="23"/>
      <c r="G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79"/>
      <c r="X34" s="79"/>
      <c r="Y34" s="23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</row>
    <row r="35" spans="2:58" x14ac:dyDescent="0.25">
      <c r="B35" s="15"/>
      <c r="C35" s="15"/>
      <c r="D35" s="16"/>
      <c r="E35" s="16"/>
      <c r="F35" s="16"/>
      <c r="G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80"/>
      <c r="X35" s="80"/>
      <c r="Y35" s="16"/>
      <c r="AD35" s="1"/>
      <c r="AE35" s="1"/>
      <c r="AF35" s="1"/>
      <c r="AG35" s="1"/>
      <c r="AH35" s="1"/>
      <c r="AI35" s="1"/>
      <c r="AJ35" s="1"/>
      <c r="BF35" s="9"/>
    </row>
    <row r="36" spans="2:58" x14ac:dyDescent="0.25">
      <c r="B36" s="15"/>
      <c r="C36" s="15"/>
      <c r="D36" s="16"/>
      <c r="E36" s="16"/>
      <c r="F36" s="16"/>
      <c r="G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80"/>
      <c r="X36" s="80"/>
      <c r="Y36" s="16"/>
      <c r="AD36" s="8"/>
      <c r="AE36" s="8"/>
      <c r="AF36" s="8"/>
      <c r="AG36" s="8"/>
      <c r="AH36" s="8"/>
      <c r="AI36" s="8"/>
      <c r="AJ36" s="8"/>
    </row>
    <row r="37" spans="2:58" ht="13.5" x14ac:dyDescent="0.25"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76"/>
      <c r="X37" s="76"/>
      <c r="Y37" s="19"/>
      <c r="Z37" s="9"/>
      <c r="AA37" s="9"/>
      <c r="AB37" s="9"/>
      <c r="AC37" s="9"/>
    </row>
    <row r="38" spans="2:58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77"/>
      <c r="X38" s="77"/>
      <c r="Y38" s="15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</row>
    <row r="39" spans="2:58" ht="13.5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78"/>
      <c r="X39" s="78"/>
      <c r="Y39" s="14"/>
      <c r="Z39" s="8"/>
      <c r="AA39" s="8"/>
      <c r="AB39" s="8"/>
      <c r="AC39" s="8"/>
    </row>
    <row r="40" spans="2:58" x14ac:dyDescent="0.25">
      <c r="B40" s="15"/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80"/>
      <c r="X40" s="80"/>
      <c r="Y40" s="16"/>
      <c r="Z40" s="4"/>
      <c r="AA40" s="4"/>
      <c r="AD40" s="9"/>
      <c r="AE40" s="9"/>
      <c r="AF40" s="9"/>
      <c r="AG40" s="9"/>
      <c r="AH40" s="9"/>
      <c r="AI40" s="9"/>
      <c r="AJ40" s="9"/>
    </row>
    <row r="41" spans="2:58" x14ac:dyDescent="0.25">
      <c r="B41" s="15"/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80"/>
      <c r="X41" s="80"/>
      <c r="Y41" s="16"/>
      <c r="Z41" s="4"/>
      <c r="AA41" s="4"/>
    </row>
    <row r="42" spans="2:58" x14ac:dyDescent="0.25">
      <c r="B42" s="15"/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80"/>
      <c r="X42" s="80"/>
      <c r="Y42" s="16"/>
      <c r="Z42" s="12"/>
    </row>
    <row r="43" spans="2:58" x14ac:dyDescent="0.25">
      <c r="B43" s="15"/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80"/>
      <c r="X43" s="80"/>
      <c r="Y43" s="16"/>
      <c r="Z43" s="4"/>
    </row>
    <row r="44" spans="2:58" ht="13.5" x14ac:dyDescent="0.25">
      <c r="B44" s="18"/>
      <c r="C44" s="18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76"/>
      <c r="X44" s="76"/>
      <c r="Y44" s="19"/>
      <c r="Z44" s="11"/>
      <c r="AA44" s="9"/>
      <c r="AB44" s="9"/>
      <c r="AC44" s="9"/>
    </row>
    <row r="45" spans="2:58" x14ac:dyDescent="0.25"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81"/>
      <c r="X45" s="81"/>
      <c r="Y45" s="4"/>
    </row>
    <row r="46" spans="2:58" x14ac:dyDescent="0.25">
      <c r="D46" s="13"/>
      <c r="E46" s="13"/>
      <c r="F46" s="13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82"/>
      <c r="X46" s="82"/>
      <c r="Y46" s="12"/>
    </row>
    <row r="47" spans="2:58" x14ac:dyDescent="0.25">
      <c r="B47" s="21"/>
      <c r="C47" s="21"/>
    </row>
  </sheetData>
  <mergeCells count="9">
    <mergeCell ref="A4:Y4"/>
    <mergeCell ref="D5:E5"/>
    <mergeCell ref="G5:U5"/>
    <mergeCell ref="W5:X5"/>
    <mergeCell ref="T6:U6"/>
    <mergeCell ref="H6:I6"/>
    <mergeCell ref="K6:L6"/>
    <mergeCell ref="N6:O6"/>
    <mergeCell ref="Q6:R6"/>
  </mergeCells>
  <phoneticPr fontId="16" type="noConversion"/>
  <pageMargins left="0.75" right="0.75" top="1" bottom="1" header="0.5" footer="0.5"/>
  <pageSetup paperSize="5" scale="45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9">
    <pageSetUpPr fitToPage="1"/>
  </sheetPr>
  <dimension ref="A1:BF47"/>
  <sheetViews>
    <sheetView workbookViewId="0">
      <selection activeCell="R8" sqref="R8"/>
    </sheetView>
  </sheetViews>
  <sheetFormatPr defaultRowHeight="12.75" x14ac:dyDescent="0.25"/>
  <cols>
    <col min="1" max="1" width="6.75" style="2" customWidth="1"/>
    <col min="2" max="2" width="11.875" style="2" customWidth="1"/>
    <col min="3" max="3" width="0.75" style="2" customWidth="1"/>
    <col min="4" max="5" width="8.875" style="2" customWidth="1"/>
    <col min="6" max="6" width="2.625" style="2" customWidth="1"/>
    <col min="7" max="7" width="0.5" style="2" customWidth="1"/>
    <col min="8" max="9" width="8.875" style="2" customWidth="1"/>
    <col min="10" max="10" width="0.625" style="2" customWidth="1"/>
    <col min="11" max="12" width="8.875" style="2" customWidth="1"/>
    <col min="13" max="13" width="0.625" style="2" customWidth="1"/>
    <col min="14" max="15" width="8.875" style="2" customWidth="1"/>
    <col min="16" max="16" width="0.5" style="2" customWidth="1"/>
    <col min="17" max="18" width="8.875" style="2" customWidth="1"/>
    <col min="19" max="19" width="0.625" style="2" customWidth="1"/>
    <col min="20" max="21" width="8.875" style="2" customWidth="1"/>
    <col min="22" max="22" width="2.5" style="2" customWidth="1"/>
    <col min="23" max="24" width="8.875" style="7" customWidth="1"/>
    <col min="25" max="25" width="1.375" style="2" customWidth="1"/>
    <col min="26" max="16384" width="9" style="2"/>
  </cols>
  <sheetData>
    <row r="1" spans="1:25" ht="15.75" customHeight="1" x14ac:dyDescent="0.25">
      <c r="A1" s="164" t="s">
        <v>42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</row>
    <row r="2" spans="1:25" ht="15.75" customHeight="1" x14ac:dyDescent="0.25">
      <c r="A2" s="165" t="s">
        <v>90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</row>
    <row r="4" spans="1:25" s="7" customFormat="1" ht="16.5" customHeight="1" thickBot="1" x14ac:dyDescent="0.3">
      <c r="A4" s="208" t="s">
        <v>1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08"/>
      <c r="T4" s="208"/>
      <c r="U4" s="208"/>
      <c r="V4" s="208"/>
      <c r="W4" s="208"/>
      <c r="X4" s="208"/>
      <c r="Y4" s="208"/>
    </row>
    <row r="5" spans="1:25" s="8" customFormat="1" ht="15.75" x14ac:dyDescent="0.25">
      <c r="A5" s="25" t="s">
        <v>56</v>
      </c>
      <c r="B5" s="26"/>
      <c r="C5" s="26"/>
      <c r="D5" s="209" t="s">
        <v>3</v>
      </c>
      <c r="E5" s="210"/>
      <c r="F5" s="27"/>
      <c r="G5" s="209" t="s">
        <v>43</v>
      </c>
      <c r="H5" s="211"/>
      <c r="I5" s="211"/>
      <c r="J5" s="211"/>
      <c r="K5" s="211"/>
      <c r="L5" s="211"/>
      <c r="M5" s="211"/>
      <c r="N5" s="211"/>
      <c r="O5" s="211"/>
      <c r="P5" s="211"/>
      <c r="Q5" s="211"/>
      <c r="R5" s="211"/>
      <c r="S5" s="211"/>
      <c r="T5" s="211"/>
      <c r="U5" s="210"/>
      <c r="V5" s="28"/>
      <c r="W5" s="209" t="s">
        <v>11</v>
      </c>
      <c r="X5" s="212"/>
      <c r="Y5" s="28"/>
    </row>
    <row r="6" spans="1:25" s="8" customFormat="1" ht="13.5" x14ac:dyDescent="0.25">
      <c r="A6" s="29"/>
      <c r="B6" s="26"/>
      <c r="C6" s="26"/>
      <c r="D6" s="30"/>
      <c r="E6" s="31"/>
      <c r="F6" s="26"/>
      <c r="G6" s="32"/>
      <c r="H6" s="213" t="s">
        <v>61</v>
      </c>
      <c r="I6" s="214"/>
      <c r="J6" s="33"/>
      <c r="K6" s="213" t="s">
        <v>62</v>
      </c>
      <c r="L6" s="214"/>
      <c r="M6" s="33"/>
      <c r="N6" s="213" t="s">
        <v>63</v>
      </c>
      <c r="O6" s="214"/>
      <c r="P6" s="33"/>
      <c r="Q6" s="215" t="s">
        <v>64</v>
      </c>
      <c r="R6" s="214"/>
      <c r="S6" s="33"/>
      <c r="T6" s="215" t="s">
        <v>44</v>
      </c>
      <c r="U6" s="216"/>
      <c r="V6" s="33"/>
      <c r="W6" s="34"/>
      <c r="X6" s="102"/>
      <c r="Y6" s="26"/>
    </row>
    <row r="7" spans="1:25" s="116" customFormat="1" ht="27" x14ac:dyDescent="0.25">
      <c r="A7" s="112"/>
      <c r="B7" s="113"/>
      <c r="C7" s="113"/>
      <c r="D7" s="103" t="s">
        <v>45</v>
      </c>
      <c r="E7" s="104" t="s">
        <v>46</v>
      </c>
      <c r="F7" s="113"/>
      <c r="G7" s="103"/>
      <c r="H7" s="114" t="s">
        <v>45</v>
      </c>
      <c r="I7" s="115" t="s">
        <v>47</v>
      </c>
      <c r="J7" s="113"/>
      <c r="K7" s="114" t="s">
        <v>45</v>
      </c>
      <c r="L7" s="115" t="s">
        <v>47</v>
      </c>
      <c r="M7" s="113"/>
      <c r="N7" s="114" t="s">
        <v>45</v>
      </c>
      <c r="O7" s="115" t="s">
        <v>47</v>
      </c>
      <c r="P7" s="113"/>
      <c r="Q7" s="114" t="s">
        <v>45</v>
      </c>
      <c r="R7" s="115" t="s">
        <v>47</v>
      </c>
      <c r="S7" s="113"/>
      <c r="T7" s="114" t="s">
        <v>45</v>
      </c>
      <c r="U7" s="104" t="s">
        <v>47</v>
      </c>
      <c r="V7" s="113"/>
      <c r="W7" s="103" t="s">
        <v>45</v>
      </c>
      <c r="X7" s="104" t="s">
        <v>47</v>
      </c>
      <c r="Y7" s="113"/>
    </row>
    <row r="8" spans="1:25" s="7" customFormat="1" x14ac:dyDescent="0.2">
      <c r="A8" s="117"/>
      <c r="B8" s="118"/>
      <c r="C8" s="118"/>
      <c r="D8" s="105" t="s">
        <v>48</v>
      </c>
      <c r="E8" s="106" t="s">
        <v>49</v>
      </c>
      <c r="F8" s="119"/>
      <c r="G8" s="85"/>
      <c r="H8" s="120" t="s">
        <v>48</v>
      </c>
      <c r="I8" s="121" t="s">
        <v>49</v>
      </c>
      <c r="J8" s="122"/>
      <c r="K8" s="121" t="s">
        <v>48</v>
      </c>
      <c r="L8" s="121" t="s">
        <v>49</v>
      </c>
      <c r="M8" s="122"/>
      <c r="N8" s="121" t="s">
        <v>48</v>
      </c>
      <c r="O8" s="121" t="s">
        <v>49</v>
      </c>
      <c r="P8" s="123"/>
      <c r="Q8" s="121" t="s">
        <v>48</v>
      </c>
      <c r="R8" s="121" t="s">
        <v>49</v>
      </c>
      <c r="S8" s="123"/>
      <c r="T8" s="121" t="s">
        <v>48</v>
      </c>
      <c r="U8" s="106" t="s">
        <v>49</v>
      </c>
      <c r="V8" s="119"/>
      <c r="W8" s="105" t="s">
        <v>48</v>
      </c>
      <c r="X8" s="106" t="s">
        <v>49</v>
      </c>
      <c r="Y8" s="119"/>
    </row>
    <row r="9" spans="1:25" ht="13.5" thickBot="1" x14ac:dyDescent="0.25">
      <c r="A9" s="35"/>
      <c r="B9" s="36"/>
      <c r="C9" s="36"/>
      <c r="D9" s="49"/>
      <c r="E9" s="50"/>
      <c r="F9" s="37"/>
      <c r="G9" s="38"/>
      <c r="H9" s="44"/>
      <c r="I9" s="51"/>
      <c r="J9" s="45"/>
      <c r="K9" s="44"/>
      <c r="L9" s="51"/>
      <c r="M9" s="45"/>
      <c r="N9" s="44"/>
      <c r="O9" s="51"/>
      <c r="P9" s="37"/>
      <c r="Q9" s="44"/>
      <c r="R9" s="51"/>
      <c r="S9" s="37"/>
      <c r="T9" s="83"/>
      <c r="U9" s="84"/>
      <c r="V9" s="37"/>
      <c r="W9" s="85"/>
      <c r="X9" s="107"/>
      <c r="Y9" s="37"/>
    </row>
    <row r="10" spans="1:25" x14ac:dyDescent="0.2">
      <c r="A10" s="39" t="s">
        <v>6</v>
      </c>
      <c r="B10" s="40" t="s">
        <v>50</v>
      </c>
      <c r="C10" s="40"/>
      <c r="D10" s="194">
        <v>57676</v>
      </c>
      <c r="E10" s="197">
        <v>185.3</v>
      </c>
      <c r="F10" s="55"/>
      <c r="G10" s="56"/>
      <c r="H10" s="184">
        <v>15159</v>
      </c>
      <c r="I10" s="191">
        <v>358.7</v>
      </c>
      <c r="J10" s="55"/>
      <c r="K10" s="188">
        <v>78</v>
      </c>
      <c r="L10" s="195">
        <v>47.7</v>
      </c>
      <c r="M10" s="55"/>
      <c r="N10" s="184">
        <v>31</v>
      </c>
      <c r="O10" s="205">
        <v>26.9</v>
      </c>
      <c r="P10" s="55"/>
      <c r="Q10" s="189">
        <v>71</v>
      </c>
      <c r="R10" s="190">
        <v>259.8</v>
      </c>
      <c r="S10" s="55"/>
      <c r="T10" s="135">
        <f>IF(H10="","",SUM(H10,K10,N10,Q10))</f>
        <v>15339</v>
      </c>
      <c r="U10" s="139">
        <f>IF(I10="","",SUM(I10,L10,O10,R10))</f>
        <v>693.09999999999991</v>
      </c>
      <c r="V10" s="55"/>
      <c r="W10" s="47">
        <f>IF(T10="","",SUM(T10,D10))</f>
        <v>73015</v>
      </c>
      <c r="X10" s="109">
        <f>IF(U10="","",SUM(U10,E10))</f>
        <v>878.39999999999986</v>
      </c>
      <c r="Y10" s="37"/>
    </row>
    <row r="11" spans="1:25" x14ac:dyDescent="0.2">
      <c r="A11" s="48"/>
      <c r="B11" s="36" t="s">
        <v>51</v>
      </c>
      <c r="C11" s="36"/>
      <c r="D11" s="60">
        <v>482752</v>
      </c>
      <c r="E11" s="198">
        <v>1398.2</v>
      </c>
      <c r="F11" s="59"/>
      <c r="G11" s="60"/>
      <c r="H11" s="185">
        <v>65661</v>
      </c>
      <c r="I11" s="186">
        <v>651.29999999999995</v>
      </c>
      <c r="J11" s="59"/>
      <c r="K11" s="193">
        <v>86</v>
      </c>
      <c r="L11" s="196">
        <v>52.1</v>
      </c>
      <c r="M11" s="59"/>
      <c r="N11" s="193">
        <v>33</v>
      </c>
      <c r="O11" s="196">
        <v>28.7</v>
      </c>
      <c r="P11" s="59"/>
      <c r="Q11" s="185">
        <v>80</v>
      </c>
      <c r="R11" s="187">
        <v>276.60000000000002</v>
      </c>
      <c r="S11" s="59"/>
      <c r="T11" s="136">
        <f>IF(H11="","",SUM(H11,K11,N11,Q11))</f>
        <v>65860</v>
      </c>
      <c r="U11" s="140">
        <f>IF(H11="","",SUM(I11,L11,O11,R11))</f>
        <v>1008.7</v>
      </c>
      <c r="V11" s="59"/>
      <c r="W11" s="52">
        <f>IF(T11="","",SUM(T11,D11))</f>
        <v>548612</v>
      </c>
      <c r="X11" s="110">
        <f>IF(U11="","",SUM(U11,E11))</f>
        <v>2406.9</v>
      </c>
      <c r="Y11" s="37"/>
    </row>
    <row r="12" spans="1:25" s="66" customFormat="1" ht="13.5" thickBot="1" x14ac:dyDescent="0.25">
      <c r="A12" s="156"/>
      <c r="B12" s="157" t="s">
        <v>52</v>
      </c>
      <c r="C12" s="157"/>
      <c r="D12" s="124">
        <v>0.11947335277740952</v>
      </c>
      <c r="E12" s="125">
        <v>0.13252753540266057</v>
      </c>
      <c r="F12" s="126"/>
      <c r="G12" s="127"/>
      <c r="H12" s="128">
        <v>0.23086763832411933</v>
      </c>
      <c r="I12" s="129">
        <v>0.55074466451711968</v>
      </c>
      <c r="J12" s="130"/>
      <c r="K12" s="128">
        <v>0.90697674418604646</v>
      </c>
      <c r="L12" s="129">
        <v>0.91554702495201534</v>
      </c>
      <c r="M12" s="130"/>
      <c r="N12" s="128">
        <v>0.93939393939393945</v>
      </c>
      <c r="O12" s="129">
        <v>0.93728222996515675</v>
      </c>
      <c r="P12" s="126"/>
      <c r="Q12" s="128">
        <v>0.88749999999999996</v>
      </c>
      <c r="R12" s="129">
        <v>0.93926247288503251</v>
      </c>
      <c r="S12" s="126"/>
      <c r="T12" s="137">
        <f>IF(ISERROR(T10/T11), "", T10/T11)</f>
        <v>0.23290312784694808</v>
      </c>
      <c r="U12" s="138">
        <f>IF(ISERROR(U10/U11), "", U10/U11)</f>
        <v>0.6871220382670763</v>
      </c>
      <c r="V12" s="126"/>
      <c r="W12" s="133">
        <f>IF(ISERROR(W10/W11), "", W10/W11)</f>
        <v>0.13309041727122264</v>
      </c>
      <c r="X12" s="134">
        <f>IF(ISERROR(X10/X11), "", X10/X11)</f>
        <v>0.36495076654617964</v>
      </c>
      <c r="Y12" s="54"/>
    </row>
    <row r="13" spans="1:25" x14ac:dyDescent="0.2">
      <c r="A13" s="35"/>
      <c r="B13" s="36"/>
      <c r="C13" s="36"/>
      <c r="D13" s="179"/>
      <c r="E13" s="180"/>
      <c r="F13" s="176"/>
      <c r="G13" s="177"/>
      <c r="H13" s="181"/>
      <c r="I13" s="182"/>
      <c r="J13" s="183"/>
      <c r="K13" s="181"/>
      <c r="L13" s="182"/>
      <c r="M13" s="183"/>
      <c r="N13" s="181"/>
      <c r="O13" s="182"/>
      <c r="P13" s="176"/>
      <c r="Q13" s="181"/>
      <c r="R13" s="182"/>
      <c r="S13" s="37"/>
      <c r="T13" s="136"/>
      <c r="U13" s="147"/>
      <c r="V13" s="37"/>
      <c r="W13" s="52"/>
      <c r="X13" s="108"/>
      <c r="Y13" s="37"/>
    </row>
    <row r="14" spans="1:25" ht="13.5" thickBot="1" x14ac:dyDescent="0.25">
      <c r="A14" s="35"/>
      <c r="B14" s="36"/>
      <c r="C14" s="36"/>
      <c r="D14" s="179"/>
      <c r="E14" s="180"/>
      <c r="F14" s="176"/>
      <c r="G14" s="177"/>
      <c r="H14" s="181"/>
      <c r="I14" s="182"/>
      <c r="J14" s="183"/>
      <c r="K14" s="181"/>
      <c r="L14" s="182"/>
      <c r="M14" s="183"/>
      <c r="N14" s="181"/>
      <c r="O14" s="182"/>
      <c r="P14" s="176"/>
      <c r="Q14" s="181"/>
      <c r="R14" s="182"/>
      <c r="S14" s="37"/>
      <c r="T14" s="136"/>
      <c r="U14" s="147"/>
      <c r="V14" s="37"/>
      <c r="W14" s="52"/>
      <c r="X14" s="108"/>
      <c r="Y14" s="37"/>
    </row>
    <row r="15" spans="1:25" x14ac:dyDescent="0.2">
      <c r="A15" s="39" t="s">
        <v>7</v>
      </c>
      <c r="B15" s="40" t="s">
        <v>50</v>
      </c>
      <c r="C15" s="40"/>
      <c r="D15" s="194">
        <v>106005</v>
      </c>
      <c r="E15" s="197">
        <v>453</v>
      </c>
      <c r="F15" s="55"/>
      <c r="G15" s="56"/>
      <c r="H15" s="184">
        <v>31046</v>
      </c>
      <c r="I15" s="191">
        <v>880.18799999999987</v>
      </c>
      <c r="J15" s="55"/>
      <c r="K15" s="188">
        <v>291</v>
      </c>
      <c r="L15" s="195">
        <v>178.15299999999999</v>
      </c>
      <c r="M15" s="55"/>
      <c r="N15" s="184">
        <v>165</v>
      </c>
      <c r="O15" s="205">
        <v>144.459</v>
      </c>
      <c r="P15" s="55"/>
      <c r="Q15" s="189">
        <v>309</v>
      </c>
      <c r="R15" s="190">
        <v>764.5</v>
      </c>
      <c r="S15" s="55"/>
      <c r="T15" s="135">
        <f>IF(H15="","",SUM(H15,K15,N15,Q15))</f>
        <v>31811</v>
      </c>
      <c r="U15" s="139">
        <f>IF(T15="","",SUM(I15,L15,O15,R15))</f>
        <v>1967.3</v>
      </c>
      <c r="V15" s="55"/>
      <c r="W15" s="47">
        <f>IF(T15="","",SUM(T15,D15))</f>
        <v>137816</v>
      </c>
      <c r="X15" s="109">
        <f>IF(U15="","",SUM(U15,E15))</f>
        <v>2420.3000000000002</v>
      </c>
      <c r="Y15" s="37"/>
    </row>
    <row r="16" spans="1:25" x14ac:dyDescent="0.2">
      <c r="A16" s="48"/>
      <c r="B16" s="36" t="s">
        <v>51</v>
      </c>
      <c r="C16" s="36"/>
      <c r="D16" s="60">
        <v>972685</v>
      </c>
      <c r="E16" s="198">
        <v>3943.596</v>
      </c>
      <c r="F16" s="59"/>
      <c r="G16" s="60"/>
      <c r="H16" s="185">
        <v>125552</v>
      </c>
      <c r="I16" s="186">
        <v>1861.5279999999996</v>
      </c>
      <c r="J16" s="59"/>
      <c r="K16" s="193">
        <v>362</v>
      </c>
      <c r="L16" s="196">
        <v>221.142</v>
      </c>
      <c r="M16" s="59"/>
      <c r="N16" s="193">
        <v>215</v>
      </c>
      <c r="O16" s="196">
        <v>188.73</v>
      </c>
      <c r="P16" s="59"/>
      <c r="Q16" s="185">
        <v>357</v>
      </c>
      <c r="R16" s="187">
        <v>880.3</v>
      </c>
      <c r="S16" s="59"/>
      <c r="T16" s="136">
        <f>IF(H16="","",SUM(H16,K16,N16,Q16))</f>
        <v>126486</v>
      </c>
      <c r="U16" s="140">
        <f>IF(T16="","",SUM(I16,L16,O16,R16))</f>
        <v>3151.7</v>
      </c>
      <c r="V16" s="59"/>
      <c r="W16" s="52">
        <f>IF(T16="","",SUM(T16,D16))</f>
        <v>1099171</v>
      </c>
      <c r="X16" s="110">
        <f>IF(U16="","",SUM(U16,E16))</f>
        <v>7095.2960000000003</v>
      </c>
      <c r="Y16" s="37"/>
    </row>
    <row r="17" spans="1:58" s="67" customFormat="1" ht="13.5" thickBot="1" x14ac:dyDescent="0.25">
      <c r="A17" s="158"/>
      <c r="B17" s="157" t="s">
        <v>52</v>
      </c>
      <c r="C17" s="157"/>
      <c r="D17" s="124">
        <f>IF(ISERROR(D15/D16), "", D15/D16)</f>
        <v>0.10898183893038342</v>
      </c>
      <c r="E17" s="125">
        <f>IF(ISERROR(E15/E16), "", E15/E16)</f>
        <v>0.11486977875015594</v>
      </c>
      <c r="F17" s="126"/>
      <c r="G17" s="127"/>
      <c r="H17" s="128">
        <f>IF(ISERROR(H15/H16), "", H15/H16)</f>
        <v>0.24727602905569007</v>
      </c>
      <c r="I17" s="129">
        <f>IF(ISERROR(I15/I16), "", I15/I16)</f>
        <v>0.47283092169443602</v>
      </c>
      <c r="J17" s="130"/>
      <c r="K17" s="128">
        <f>IF(ISERROR(K15/K16), "", K15/K16)</f>
        <v>0.80386740331491713</v>
      </c>
      <c r="L17" s="129">
        <f>IF(ISERROR(L15/L16), "", L15/L16)</f>
        <v>0.80560454368686185</v>
      </c>
      <c r="M17" s="130"/>
      <c r="N17" s="128">
        <f>IF(ISERROR(N15/N16), "", N15/N16)</f>
        <v>0.76744186046511631</v>
      </c>
      <c r="O17" s="129">
        <f>IF(ISERROR(O15/O16), "", O15/O16)</f>
        <v>0.76542680019074871</v>
      </c>
      <c r="P17" s="126"/>
      <c r="Q17" s="128">
        <f>IF(ISERROR(Q15/Q16), "", Q15/Q16)</f>
        <v>0.86554621848739499</v>
      </c>
      <c r="R17" s="129">
        <f>IF(ISERROR(R15/R16), "", R15/R16)</f>
        <v>0.86845393615812794</v>
      </c>
      <c r="S17" s="126"/>
      <c r="T17" s="137">
        <f>IF(ISERROR(T15/T16), "", T15/T16)</f>
        <v>0.25149818952295117</v>
      </c>
      <c r="U17" s="138">
        <f>IF(ISERROR(U15/U16), "", U15/U16)</f>
        <v>0.6242028111812673</v>
      </c>
      <c r="V17" s="126"/>
      <c r="W17" s="131">
        <f>IF(ISERROR(W15/W16), "", W15/W16)</f>
        <v>0.1253817649847021</v>
      </c>
      <c r="X17" s="132">
        <f>IF(ISERROR(X15/X16), "", X15/X16)</f>
        <v>0.34111332353153412</v>
      </c>
      <c r="Y17" s="54"/>
      <c r="Z17" s="66"/>
      <c r="AA17" s="66"/>
      <c r="AB17" s="66"/>
      <c r="AC17" s="66"/>
    </row>
    <row r="18" spans="1:58" s="9" customFormat="1" x14ac:dyDescent="0.2">
      <c r="A18" s="63"/>
      <c r="B18" s="36"/>
      <c r="C18" s="36"/>
      <c r="D18" s="179"/>
      <c r="E18" s="180"/>
      <c r="F18" s="176"/>
      <c r="G18" s="177"/>
      <c r="H18" s="181"/>
      <c r="I18" s="182"/>
      <c r="J18" s="183"/>
      <c r="K18" s="181"/>
      <c r="L18" s="182"/>
      <c r="M18" s="183"/>
      <c r="N18" s="181"/>
      <c r="O18" s="182"/>
      <c r="P18" s="176"/>
      <c r="Q18" s="181"/>
      <c r="R18" s="182"/>
      <c r="S18" s="37"/>
      <c r="T18" s="136"/>
      <c r="U18" s="147"/>
      <c r="V18" s="37"/>
      <c r="W18" s="52"/>
      <c r="X18" s="108"/>
      <c r="Y18" s="37"/>
      <c r="Z18" s="2"/>
      <c r="AA18" s="2"/>
      <c r="AB18" s="2"/>
      <c r="AC18" s="2"/>
    </row>
    <row r="19" spans="1:58" s="9" customFormat="1" ht="13.5" thickBot="1" x14ac:dyDescent="0.25">
      <c r="A19" s="63"/>
      <c r="B19" s="36"/>
      <c r="C19" s="36"/>
      <c r="D19" s="179"/>
      <c r="E19" s="180"/>
      <c r="F19" s="176"/>
      <c r="G19" s="177"/>
      <c r="H19" s="181"/>
      <c r="I19" s="182"/>
      <c r="J19" s="183"/>
      <c r="K19" s="181"/>
      <c r="L19" s="182"/>
      <c r="M19" s="183"/>
      <c r="N19" s="181"/>
      <c r="O19" s="182"/>
      <c r="P19" s="176"/>
      <c r="Q19" s="181"/>
      <c r="R19" s="182"/>
      <c r="S19" s="37"/>
      <c r="T19" s="136"/>
      <c r="U19" s="147"/>
      <c r="V19" s="37"/>
      <c r="W19" s="52"/>
      <c r="X19" s="108"/>
      <c r="Y19" s="37"/>
      <c r="Z19" s="2"/>
      <c r="AA19" s="2"/>
      <c r="AB19" s="2"/>
      <c r="AC19" s="2"/>
    </row>
    <row r="20" spans="1:58" s="1" customFormat="1" x14ac:dyDescent="0.2">
      <c r="A20" s="39" t="s">
        <v>8</v>
      </c>
      <c r="B20" s="40" t="s">
        <v>50</v>
      </c>
      <c r="C20" s="40"/>
      <c r="D20" s="194">
        <v>119965</v>
      </c>
      <c r="E20" s="197">
        <v>378.3</v>
      </c>
      <c r="F20" s="55"/>
      <c r="G20" s="56"/>
      <c r="H20" s="184">
        <v>51119</v>
      </c>
      <c r="I20" s="191">
        <v>1881</v>
      </c>
      <c r="J20" s="55"/>
      <c r="K20" s="188">
        <v>767</v>
      </c>
      <c r="L20" s="195">
        <v>462</v>
      </c>
      <c r="M20" s="55"/>
      <c r="N20" s="184">
        <v>182</v>
      </c>
      <c r="O20" s="205">
        <v>167</v>
      </c>
      <c r="P20" s="55"/>
      <c r="Q20" s="189">
        <v>917</v>
      </c>
      <c r="R20" s="190">
        <v>1740</v>
      </c>
      <c r="S20" s="55"/>
      <c r="T20" s="135">
        <f>IF(H20="","",SUM(H20,K20,N20,Q20))</f>
        <v>52985</v>
      </c>
      <c r="U20" s="139">
        <f>IF(T20="","",SUM(I20,L20,O20,R20))</f>
        <v>4250</v>
      </c>
      <c r="V20" s="55"/>
      <c r="W20" s="47">
        <f>IF(T20="","",SUM(T20,D20))</f>
        <v>172950</v>
      </c>
      <c r="X20" s="109">
        <f>IF(U20="","",SUM(U20,E20))</f>
        <v>4628.3</v>
      </c>
      <c r="Y20" s="37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58" s="8" customFormat="1" x14ac:dyDescent="0.2">
      <c r="A21" s="64"/>
      <c r="B21" s="36" t="s">
        <v>51</v>
      </c>
      <c r="C21" s="36"/>
      <c r="D21" s="60">
        <f>D20+1711398</f>
        <v>1831363</v>
      </c>
      <c r="E21" s="198">
        <f>E20+4666</f>
        <v>5044.3</v>
      </c>
      <c r="F21" s="59"/>
      <c r="G21" s="60"/>
      <c r="H21" s="185">
        <f>H20+247460</f>
        <v>298579</v>
      </c>
      <c r="I21" s="186">
        <f>I20+2226</f>
        <v>4107</v>
      </c>
      <c r="J21" s="59"/>
      <c r="K21" s="193">
        <f>K20+868</f>
        <v>1635</v>
      </c>
      <c r="L21" s="196">
        <f>L20+491</f>
        <v>953</v>
      </c>
      <c r="M21" s="59"/>
      <c r="N21" s="193">
        <f>182+51</f>
        <v>233</v>
      </c>
      <c r="O21" s="196">
        <f>167+41</f>
        <v>208</v>
      </c>
      <c r="P21" s="59"/>
      <c r="Q21" s="185">
        <v>1292</v>
      </c>
      <c r="R21" s="187">
        <v>1959</v>
      </c>
      <c r="S21" s="59"/>
      <c r="T21" s="136">
        <f>IF(H21="","",SUM(H21,K21,N21,Q21))</f>
        <v>301739</v>
      </c>
      <c r="U21" s="140">
        <f>IF(T21="","",SUM(I21,L21,O21,R21))</f>
        <v>7227</v>
      </c>
      <c r="V21" s="59"/>
      <c r="W21" s="52">
        <f>IF(T21="","",SUM(T21,D21))</f>
        <v>2133102</v>
      </c>
      <c r="X21" s="110">
        <f>IF(U21="","",SUM(U21,E21))</f>
        <v>12271.3</v>
      </c>
      <c r="Y21" s="37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58" s="66" customFormat="1" ht="13.5" thickBot="1" x14ac:dyDescent="0.25">
      <c r="A22" s="156"/>
      <c r="B22" s="157" t="s">
        <v>52</v>
      </c>
      <c r="C22" s="157"/>
      <c r="D22" s="124">
        <f>IF(ISERROR(D20/D21), "", D20/D21)</f>
        <v>6.5505855474856711E-2</v>
      </c>
      <c r="E22" s="125">
        <f>IF(ISERROR(E20/E21), "", E20/E21)</f>
        <v>7.499553951985409E-2</v>
      </c>
      <c r="F22" s="126"/>
      <c r="G22" s="127"/>
      <c r="H22" s="128">
        <f>IF(ISERROR(H20/H21), "", H20/H21)</f>
        <v>0.17120762009384452</v>
      </c>
      <c r="I22" s="129">
        <f>IF(ISERROR(I20/I21), "", I20/I21)</f>
        <v>0.45799853907962018</v>
      </c>
      <c r="J22" s="130"/>
      <c r="K22" s="128">
        <f>IF(ISERROR(K20/K21), "", K20/K21)</f>
        <v>0.46911314984709479</v>
      </c>
      <c r="L22" s="129">
        <f>IF(ISERROR(L20/L21), "", L20/L21)</f>
        <v>0.48478488982161594</v>
      </c>
      <c r="M22" s="130"/>
      <c r="N22" s="128">
        <f>IF(ISERROR(N20/N21), "", N20/N21)</f>
        <v>0.7811158798283262</v>
      </c>
      <c r="O22" s="129">
        <f>IF(ISERROR(O20/O21), "", O20/O21)</f>
        <v>0.80288461538461542</v>
      </c>
      <c r="P22" s="126"/>
      <c r="Q22" s="128">
        <f>IF(ISERROR(Q20/Q21), "", Q20/Q21)</f>
        <v>0.70975232198142413</v>
      </c>
      <c r="R22" s="129">
        <f>IF(ISERROR(R20/R21), "", R20/R21)</f>
        <v>0.88820826952526799</v>
      </c>
      <c r="S22" s="126"/>
      <c r="T22" s="137">
        <f>IF(ISERROR(T20/T21), "", T20/T21)</f>
        <v>0.17559877907728202</v>
      </c>
      <c r="U22" s="138">
        <f>IF(ISERROR(U20/U21), "", U20/U21)</f>
        <v>0.58807250588072502</v>
      </c>
      <c r="V22" s="126"/>
      <c r="W22" s="133">
        <f>IF(ISERROR(W20/W21), "", W20/W21)</f>
        <v>8.1079104515395892E-2</v>
      </c>
      <c r="X22" s="134">
        <f>IF(ISERROR(X20/X21), "", X20/X21)</f>
        <v>0.37716460358723203</v>
      </c>
      <c r="Y22" s="54"/>
      <c r="AD22" s="67"/>
      <c r="AE22" s="67"/>
      <c r="AF22" s="67"/>
      <c r="AG22" s="67"/>
      <c r="AH22" s="67"/>
      <c r="AI22" s="67"/>
      <c r="AJ22" s="67"/>
    </row>
    <row r="23" spans="1:58" x14ac:dyDescent="0.2">
      <c r="A23" s="35"/>
      <c r="B23" s="36"/>
      <c r="C23" s="36"/>
      <c r="D23" s="179"/>
      <c r="E23" s="180"/>
      <c r="F23" s="176"/>
      <c r="G23" s="177"/>
      <c r="H23" s="181"/>
      <c r="I23" s="182"/>
      <c r="J23" s="183"/>
      <c r="K23" s="181"/>
      <c r="L23" s="182"/>
      <c r="M23" s="183"/>
      <c r="N23" s="181"/>
      <c r="O23" s="182"/>
      <c r="P23" s="176"/>
      <c r="Q23" s="181"/>
      <c r="R23" s="182"/>
      <c r="S23" s="37"/>
      <c r="T23" s="136"/>
      <c r="U23" s="147"/>
      <c r="V23" s="37"/>
      <c r="W23" s="52"/>
      <c r="X23" s="108"/>
      <c r="Y23" s="37"/>
      <c r="AD23" s="9"/>
      <c r="AE23" s="9"/>
      <c r="AF23" s="9"/>
      <c r="AG23" s="9"/>
      <c r="AH23" s="9"/>
      <c r="AI23" s="9"/>
      <c r="AJ23" s="9"/>
    </row>
    <row r="24" spans="1:58" ht="13.5" thickBot="1" x14ac:dyDescent="0.25">
      <c r="A24" s="35"/>
      <c r="B24" s="36"/>
      <c r="C24" s="36"/>
      <c r="D24" s="179"/>
      <c r="E24" s="180"/>
      <c r="F24" s="176"/>
      <c r="G24" s="177"/>
      <c r="H24" s="181"/>
      <c r="I24" s="182"/>
      <c r="J24" s="183"/>
      <c r="K24" s="181"/>
      <c r="L24" s="182"/>
      <c r="M24" s="183"/>
      <c r="N24" s="181"/>
      <c r="O24" s="182"/>
      <c r="P24" s="176"/>
      <c r="Q24" s="181"/>
      <c r="R24" s="182"/>
      <c r="S24" s="37"/>
      <c r="T24" s="136"/>
      <c r="U24" s="147"/>
      <c r="V24" s="37"/>
      <c r="W24" s="52"/>
      <c r="X24" s="108"/>
      <c r="Y24" s="37"/>
      <c r="AD24" s="9"/>
      <c r="AE24" s="9"/>
      <c r="AF24" s="9"/>
      <c r="AG24" s="9"/>
      <c r="AH24" s="9"/>
      <c r="AI24" s="9"/>
      <c r="AJ24" s="9"/>
    </row>
    <row r="25" spans="1:58" x14ac:dyDescent="0.2">
      <c r="A25" s="39" t="s">
        <v>20</v>
      </c>
      <c r="B25" s="40" t="s">
        <v>50</v>
      </c>
      <c r="C25" s="40"/>
      <c r="D25" s="194">
        <v>3074</v>
      </c>
      <c r="E25" s="197">
        <v>18.16</v>
      </c>
      <c r="F25" s="55"/>
      <c r="G25" s="56"/>
      <c r="H25" s="184">
        <v>1401</v>
      </c>
      <c r="I25" s="191">
        <v>51.17</v>
      </c>
      <c r="J25" s="55"/>
      <c r="K25" s="188">
        <v>18</v>
      </c>
      <c r="L25" s="195">
        <v>11.23</v>
      </c>
      <c r="M25" s="55"/>
      <c r="N25" s="184">
        <v>4</v>
      </c>
      <c r="O25" s="205">
        <v>3.38</v>
      </c>
      <c r="P25" s="55"/>
      <c r="Q25" s="189">
        <v>12</v>
      </c>
      <c r="R25" s="190">
        <v>30.19</v>
      </c>
      <c r="S25" s="55"/>
      <c r="T25" s="135">
        <f>IF(H25="","",SUM(H25,K25,N25,Q25))</f>
        <v>1435</v>
      </c>
      <c r="U25" s="139">
        <f>IF(T25="","",SUM(I25,L25,O25,R25))</f>
        <v>95.97</v>
      </c>
      <c r="V25" s="55"/>
      <c r="W25" s="47">
        <f>IF(T25="","",SUM(T25,D25))</f>
        <v>4509</v>
      </c>
      <c r="X25" s="109">
        <f>IF(U25="","",SUM(U25,E25))</f>
        <v>114.13</v>
      </c>
      <c r="Y25" s="37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8" x14ac:dyDescent="0.2">
      <c r="A26" s="48"/>
      <c r="B26" s="36" t="s">
        <v>51</v>
      </c>
      <c r="C26" s="36"/>
      <c r="D26" s="60">
        <v>63048</v>
      </c>
      <c r="E26" s="198">
        <v>286.63</v>
      </c>
      <c r="F26" s="59"/>
      <c r="G26" s="60"/>
      <c r="H26" s="185">
        <v>8911</v>
      </c>
      <c r="I26" s="186">
        <v>120.04</v>
      </c>
      <c r="J26" s="59"/>
      <c r="K26" s="193">
        <v>20</v>
      </c>
      <c r="L26" s="196">
        <v>12.52</v>
      </c>
      <c r="M26" s="59"/>
      <c r="N26" s="193">
        <v>10</v>
      </c>
      <c r="O26" s="196">
        <v>8.6999999999999993</v>
      </c>
      <c r="P26" s="59"/>
      <c r="Q26" s="185">
        <v>12</v>
      </c>
      <c r="R26" s="187">
        <v>30.19</v>
      </c>
      <c r="S26" s="59"/>
      <c r="T26" s="136">
        <f>IF(H26="","",SUM(H26,K26,N26,Q26))</f>
        <v>8953</v>
      </c>
      <c r="U26" s="140">
        <f>IF(T26="","",SUM(I26,L26,O26,R26))</f>
        <v>171.45</v>
      </c>
      <c r="V26" s="59"/>
      <c r="W26" s="52">
        <f>IF(T26="","",SUM(T26,D26))</f>
        <v>72001</v>
      </c>
      <c r="X26" s="110">
        <f>IF(U26="","",SUM(U26,E26))</f>
        <v>458.08</v>
      </c>
      <c r="Y26" s="37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</row>
    <row r="27" spans="1:58" s="67" customFormat="1" ht="13.5" thickBot="1" x14ac:dyDescent="0.25">
      <c r="A27" s="158"/>
      <c r="B27" s="157" t="s">
        <v>52</v>
      </c>
      <c r="C27" s="157"/>
      <c r="D27" s="124">
        <f>IF(ISERROR(D25/D26), "", D25/D26)</f>
        <v>4.8756502981855097E-2</v>
      </c>
      <c r="E27" s="125">
        <f>IF(ISERROR(E25/E26), "", E25/E26)</f>
        <v>6.3356941004081915E-2</v>
      </c>
      <c r="F27" s="126"/>
      <c r="G27" s="127"/>
      <c r="H27" s="128">
        <f>IF(ISERROR(H25/H26), "", H25/H26)</f>
        <v>0.15722141173830098</v>
      </c>
      <c r="I27" s="129">
        <f>IF(ISERROR(I25/I26), "", I25/I26)</f>
        <v>0.42627457514161943</v>
      </c>
      <c r="J27" s="130"/>
      <c r="K27" s="128">
        <f>IF(ISERROR(K25/K26), "", K25/K26)</f>
        <v>0.9</v>
      </c>
      <c r="L27" s="129">
        <f>IF(ISERROR(L25/L26), "", L25/L26)</f>
        <v>0.89696485623003197</v>
      </c>
      <c r="M27" s="130"/>
      <c r="N27" s="128">
        <f>IF(ISERROR(N25/N26), "", N25/N26)</f>
        <v>0.4</v>
      </c>
      <c r="O27" s="129">
        <f>IF(ISERROR(O25/O26), "", O25/O26)</f>
        <v>0.38850574712643682</v>
      </c>
      <c r="P27" s="126"/>
      <c r="Q27" s="128">
        <f>IF(ISERROR(Q25/Q26), "", Q25/Q26)</f>
        <v>1</v>
      </c>
      <c r="R27" s="129">
        <f>IF(ISERROR(R25/R26), "", R25/R26)</f>
        <v>1</v>
      </c>
      <c r="S27" s="126"/>
      <c r="T27" s="137">
        <f>IF(ISERROR(T25/T26), "", T25/T26)</f>
        <v>0.16028146989835809</v>
      </c>
      <c r="U27" s="138">
        <f>IF(ISERROR(U25/U26), "", U25/U26)</f>
        <v>0.55975503062117238</v>
      </c>
      <c r="V27" s="126"/>
      <c r="W27" s="133">
        <f>IF(ISERROR(W25/W26), "", W25/W26)</f>
        <v>6.2624130220413604E-2</v>
      </c>
      <c r="X27" s="134">
        <f>IF(ISERROR(X25/X26), "", X25/X26)</f>
        <v>0.24914862032832694</v>
      </c>
      <c r="Y27" s="54"/>
      <c r="Z27" s="66"/>
      <c r="AA27" s="66"/>
      <c r="AB27" s="66"/>
      <c r="AC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</row>
    <row r="28" spans="1:58" ht="13.5" thickBot="1" x14ac:dyDescent="0.25">
      <c r="A28" s="35"/>
      <c r="B28" s="36"/>
      <c r="C28" s="36"/>
      <c r="D28" s="68"/>
      <c r="E28" s="69"/>
      <c r="F28" s="59"/>
      <c r="G28" s="70"/>
      <c r="H28" s="71"/>
      <c r="I28" s="72"/>
      <c r="J28" s="73"/>
      <c r="K28" s="71"/>
      <c r="L28" s="72"/>
      <c r="M28" s="73"/>
      <c r="N28" s="71"/>
      <c r="O28" s="72"/>
      <c r="P28" s="74"/>
      <c r="Q28" s="71"/>
      <c r="R28" s="72"/>
      <c r="S28" s="74"/>
      <c r="T28" s="71"/>
      <c r="U28" s="69"/>
      <c r="V28" s="59"/>
      <c r="W28" s="53"/>
      <c r="X28" s="111"/>
      <c r="Y28" s="59"/>
      <c r="AD28" s="1"/>
      <c r="AE28" s="1"/>
      <c r="AF28" s="1"/>
      <c r="AG28" s="1"/>
      <c r="AH28" s="1"/>
      <c r="AI28" s="1"/>
      <c r="AJ28" s="1"/>
      <c r="BF28" s="9"/>
    </row>
    <row r="29" spans="1:58" s="1" customFormat="1" ht="13.5" x14ac:dyDescent="0.25">
      <c r="B29" s="18"/>
      <c r="C29" s="18"/>
      <c r="D29" s="19"/>
      <c r="E29" s="19"/>
      <c r="F29" s="19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19"/>
      <c r="W29" s="76"/>
      <c r="X29" s="76"/>
      <c r="Y29" s="19"/>
      <c r="Z29" s="9"/>
      <c r="AA29" s="9"/>
      <c r="AB29" s="9"/>
      <c r="AC29" s="9"/>
      <c r="AD29" s="8"/>
      <c r="AE29" s="8"/>
      <c r="AF29" s="8"/>
      <c r="AG29" s="8"/>
      <c r="AH29" s="8"/>
      <c r="AI29" s="8"/>
      <c r="AJ29" s="8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</row>
    <row r="30" spans="1:58" s="8" customFormat="1" ht="13.5" x14ac:dyDescent="0.25">
      <c r="B30" s="18"/>
      <c r="C30" s="18"/>
      <c r="D30" s="19"/>
      <c r="E30" s="19"/>
      <c r="F30" s="19"/>
      <c r="G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19"/>
      <c r="W30" s="76"/>
      <c r="X30" s="76"/>
      <c r="Y30" s="19"/>
      <c r="Z30" s="9"/>
      <c r="AA30" s="9"/>
      <c r="AB30" s="9"/>
      <c r="AC30" s="9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1"/>
    </row>
    <row r="31" spans="1:58" x14ac:dyDescent="0.2">
      <c r="B31" s="15"/>
      <c r="C31" s="15"/>
      <c r="D31" s="15"/>
      <c r="E31" s="15"/>
      <c r="F31" s="15"/>
      <c r="G31" s="15"/>
      <c r="H31" s="178" t="s">
        <v>92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77"/>
      <c r="X31" s="77"/>
      <c r="Y31" s="15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8"/>
    </row>
    <row r="32" spans="1:58" ht="13.5" x14ac:dyDescent="0.2">
      <c r="B32" s="14"/>
      <c r="C32" s="14"/>
      <c r="D32" s="14"/>
      <c r="E32" s="14"/>
      <c r="F32" s="14"/>
      <c r="G32" s="14"/>
      <c r="H32" s="178" t="s">
        <v>60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78"/>
      <c r="X32" s="78"/>
      <c r="Y32" s="14"/>
      <c r="Z32" s="8"/>
      <c r="AA32" s="8"/>
      <c r="AB32" s="8"/>
      <c r="AC32" s="8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2:58" x14ac:dyDescent="0.2">
      <c r="B33" s="15"/>
      <c r="C33" s="15"/>
      <c r="D33" s="23"/>
      <c r="E33" s="23"/>
      <c r="F33" s="23"/>
      <c r="G33" s="23"/>
      <c r="H33" s="18" t="s">
        <v>91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79"/>
      <c r="X33" s="79"/>
      <c r="Y33" s="23"/>
      <c r="AD33" s="9"/>
      <c r="AE33" s="9"/>
      <c r="AF33" s="9"/>
      <c r="AG33" s="9"/>
      <c r="AH33" s="9"/>
      <c r="AI33" s="9"/>
      <c r="AJ33" s="9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2:58" s="9" customFormat="1" x14ac:dyDescent="0.2">
      <c r="B34" s="15"/>
      <c r="C34" s="15"/>
      <c r="D34" s="23"/>
      <c r="E34" s="23"/>
      <c r="F34" s="23"/>
      <c r="G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79"/>
      <c r="X34" s="79"/>
      <c r="Y34" s="23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</row>
    <row r="35" spans="2:58" x14ac:dyDescent="0.25">
      <c r="B35" s="15"/>
      <c r="C35" s="15"/>
      <c r="D35" s="16"/>
      <c r="E35" s="16"/>
      <c r="F35" s="16"/>
      <c r="G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80"/>
      <c r="X35" s="80"/>
      <c r="Y35" s="16"/>
      <c r="AD35" s="1"/>
      <c r="AE35" s="1"/>
      <c r="AF35" s="1"/>
      <c r="AG35" s="1"/>
      <c r="AH35" s="1"/>
      <c r="AI35" s="1"/>
      <c r="AJ35" s="1"/>
      <c r="BF35" s="9"/>
    </row>
    <row r="36" spans="2:58" x14ac:dyDescent="0.25">
      <c r="B36" s="15"/>
      <c r="C36" s="15"/>
      <c r="D36" s="16"/>
      <c r="E36" s="16"/>
      <c r="F36" s="16"/>
      <c r="G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80"/>
      <c r="X36" s="80"/>
      <c r="Y36" s="16"/>
      <c r="AD36" s="8"/>
      <c r="AE36" s="8"/>
      <c r="AF36" s="8"/>
      <c r="AG36" s="8"/>
      <c r="AH36" s="8"/>
      <c r="AI36" s="8"/>
      <c r="AJ36" s="8"/>
    </row>
    <row r="37" spans="2:58" ht="13.5" x14ac:dyDescent="0.25"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76"/>
      <c r="X37" s="76"/>
      <c r="Y37" s="19"/>
      <c r="Z37" s="9"/>
      <c r="AA37" s="9"/>
      <c r="AB37" s="9"/>
      <c r="AC37" s="9"/>
    </row>
    <row r="38" spans="2:58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77"/>
      <c r="X38" s="77"/>
      <c r="Y38" s="15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</row>
    <row r="39" spans="2:58" ht="13.5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78"/>
      <c r="X39" s="78"/>
      <c r="Y39" s="14"/>
      <c r="Z39" s="8"/>
      <c r="AA39" s="8"/>
      <c r="AB39" s="8"/>
      <c r="AC39" s="8"/>
    </row>
    <row r="40" spans="2:58" x14ac:dyDescent="0.25">
      <c r="B40" s="15"/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80"/>
      <c r="X40" s="80"/>
      <c r="Y40" s="16"/>
      <c r="Z40" s="4"/>
      <c r="AA40" s="4"/>
      <c r="AD40" s="9"/>
      <c r="AE40" s="9"/>
      <c r="AF40" s="9"/>
      <c r="AG40" s="9"/>
      <c r="AH40" s="9"/>
      <c r="AI40" s="9"/>
      <c r="AJ40" s="9"/>
    </row>
    <row r="41" spans="2:58" x14ac:dyDescent="0.25">
      <c r="B41" s="15"/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80"/>
      <c r="X41" s="80"/>
      <c r="Y41" s="16"/>
      <c r="Z41" s="4"/>
      <c r="AA41" s="4"/>
    </row>
    <row r="42" spans="2:58" x14ac:dyDescent="0.25">
      <c r="B42" s="15"/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80"/>
      <c r="X42" s="80"/>
      <c r="Y42" s="16"/>
      <c r="Z42" s="12"/>
    </row>
    <row r="43" spans="2:58" x14ac:dyDescent="0.25">
      <c r="B43" s="15"/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80"/>
      <c r="X43" s="80"/>
      <c r="Y43" s="16"/>
      <c r="Z43" s="4"/>
    </row>
    <row r="44" spans="2:58" ht="13.5" x14ac:dyDescent="0.25">
      <c r="B44" s="18"/>
      <c r="C44" s="18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76"/>
      <c r="X44" s="76"/>
      <c r="Y44" s="19"/>
      <c r="Z44" s="11"/>
      <c r="AA44" s="9"/>
      <c r="AB44" s="9"/>
      <c r="AC44" s="9"/>
    </row>
    <row r="45" spans="2:58" x14ac:dyDescent="0.25"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81"/>
      <c r="X45" s="81"/>
      <c r="Y45" s="4"/>
    </row>
    <row r="46" spans="2:58" x14ac:dyDescent="0.25">
      <c r="D46" s="13"/>
      <c r="E46" s="13"/>
      <c r="F46" s="13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82"/>
      <c r="X46" s="82"/>
      <c r="Y46" s="12"/>
    </row>
    <row r="47" spans="2:58" x14ac:dyDescent="0.25">
      <c r="B47" s="21"/>
      <c r="C47" s="21"/>
    </row>
  </sheetData>
  <mergeCells count="9">
    <mergeCell ref="A4:Y4"/>
    <mergeCell ref="D5:E5"/>
    <mergeCell ref="G5:U5"/>
    <mergeCell ref="W5:X5"/>
    <mergeCell ref="T6:U6"/>
    <mergeCell ref="H6:I6"/>
    <mergeCell ref="K6:L6"/>
    <mergeCell ref="N6:O6"/>
    <mergeCell ref="Q6:R6"/>
  </mergeCells>
  <phoneticPr fontId="0" type="noConversion"/>
  <pageMargins left="0.75" right="0.75" top="1" bottom="1" header="0.5" footer="0.5"/>
  <pageSetup paperSize="5" scale="45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0">
    <pageSetUpPr fitToPage="1"/>
  </sheetPr>
  <dimension ref="A1:BF47"/>
  <sheetViews>
    <sheetView workbookViewId="0">
      <selection activeCell="R8" sqref="R8"/>
    </sheetView>
  </sheetViews>
  <sheetFormatPr defaultRowHeight="12.75" x14ac:dyDescent="0.25"/>
  <cols>
    <col min="1" max="1" width="6.75" style="2" customWidth="1"/>
    <col min="2" max="2" width="11.875" style="2" customWidth="1"/>
    <col min="3" max="3" width="0.75" style="2" customWidth="1"/>
    <col min="4" max="5" width="8.875" style="2" customWidth="1"/>
    <col min="6" max="6" width="2.625" style="2" customWidth="1"/>
    <col min="7" max="7" width="0.5" style="2" customWidth="1"/>
    <col min="8" max="9" width="8.875" style="2" customWidth="1"/>
    <col min="10" max="10" width="0.625" style="2" customWidth="1"/>
    <col min="11" max="12" width="8.875" style="2" customWidth="1"/>
    <col min="13" max="13" width="0.625" style="2" customWidth="1"/>
    <col min="14" max="15" width="8.875" style="2" customWidth="1"/>
    <col min="16" max="16" width="0.5" style="2" customWidth="1"/>
    <col min="17" max="18" width="8.875" style="2" customWidth="1"/>
    <col min="19" max="19" width="0.625" style="2" customWidth="1"/>
    <col min="20" max="21" width="8.875" style="2" customWidth="1"/>
    <col min="22" max="22" width="2.5" style="2" customWidth="1"/>
    <col min="23" max="24" width="8.875" style="7" customWidth="1"/>
    <col min="25" max="25" width="1.375" style="2" customWidth="1"/>
    <col min="26" max="16384" width="9" style="2"/>
  </cols>
  <sheetData>
    <row r="1" spans="1:25" ht="15.75" customHeight="1" x14ac:dyDescent="0.25">
      <c r="A1" s="164" t="s">
        <v>42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</row>
    <row r="2" spans="1:25" ht="15.75" customHeight="1" x14ac:dyDescent="0.25">
      <c r="A2" s="165" t="s">
        <v>87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</row>
    <row r="4" spans="1:25" s="7" customFormat="1" ht="16.5" customHeight="1" thickBot="1" x14ac:dyDescent="0.3">
      <c r="A4" s="208" t="s">
        <v>1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08"/>
      <c r="T4" s="208"/>
      <c r="U4" s="208"/>
      <c r="V4" s="208"/>
      <c r="W4" s="208"/>
      <c r="X4" s="208"/>
      <c r="Y4" s="208"/>
    </row>
    <row r="5" spans="1:25" s="8" customFormat="1" ht="15.75" x14ac:dyDescent="0.25">
      <c r="A5" s="25" t="s">
        <v>56</v>
      </c>
      <c r="B5" s="26"/>
      <c r="C5" s="26"/>
      <c r="D5" s="209" t="s">
        <v>3</v>
      </c>
      <c r="E5" s="210"/>
      <c r="F5" s="27"/>
      <c r="G5" s="209" t="s">
        <v>43</v>
      </c>
      <c r="H5" s="211"/>
      <c r="I5" s="211"/>
      <c r="J5" s="211"/>
      <c r="K5" s="211"/>
      <c r="L5" s="211"/>
      <c r="M5" s="211"/>
      <c r="N5" s="211"/>
      <c r="O5" s="211"/>
      <c r="P5" s="211"/>
      <c r="Q5" s="211"/>
      <c r="R5" s="211"/>
      <c r="S5" s="211"/>
      <c r="T5" s="211"/>
      <c r="U5" s="210"/>
      <c r="V5" s="28"/>
      <c r="W5" s="209" t="s">
        <v>11</v>
      </c>
      <c r="X5" s="212"/>
      <c r="Y5" s="28"/>
    </row>
    <row r="6" spans="1:25" s="8" customFormat="1" ht="13.5" x14ac:dyDescent="0.25">
      <c r="A6" s="29"/>
      <c r="B6" s="26"/>
      <c r="C6" s="26"/>
      <c r="D6" s="30"/>
      <c r="E6" s="31"/>
      <c r="F6" s="26"/>
      <c r="G6" s="32"/>
      <c r="H6" s="213" t="s">
        <v>61</v>
      </c>
      <c r="I6" s="214"/>
      <c r="J6" s="33"/>
      <c r="K6" s="213" t="s">
        <v>62</v>
      </c>
      <c r="L6" s="214"/>
      <c r="M6" s="33"/>
      <c r="N6" s="213" t="s">
        <v>63</v>
      </c>
      <c r="O6" s="214"/>
      <c r="P6" s="33"/>
      <c r="Q6" s="215" t="s">
        <v>64</v>
      </c>
      <c r="R6" s="214"/>
      <c r="S6" s="33"/>
      <c r="T6" s="215" t="s">
        <v>44</v>
      </c>
      <c r="U6" s="216"/>
      <c r="V6" s="33"/>
      <c r="W6" s="34"/>
      <c r="X6" s="102"/>
      <c r="Y6" s="26"/>
    </row>
    <row r="7" spans="1:25" s="116" customFormat="1" ht="27" x14ac:dyDescent="0.25">
      <c r="A7" s="112"/>
      <c r="B7" s="113"/>
      <c r="C7" s="113"/>
      <c r="D7" s="103" t="s">
        <v>45</v>
      </c>
      <c r="E7" s="104" t="s">
        <v>46</v>
      </c>
      <c r="F7" s="113"/>
      <c r="G7" s="103"/>
      <c r="H7" s="114" t="s">
        <v>45</v>
      </c>
      <c r="I7" s="115" t="s">
        <v>47</v>
      </c>
      <c r="J7" s="113"/>
      <c r="K7" s="114" t="s">
        <v>45</v>
      </c>
      <c r="L7" s="115" t="s">
        <v>47</v>
      </c>
      <c r="M7" s="113"/>
      <c r="N7" s="114" t="s">
        <v>45</v>
      </c>
      <c r="O7" s="115" t="s">
        <v>47</v>
      </c>
      <c r="P7" s="113"/>
      <c r="Q7" s="114" t="s">
        <v>45</v>
      </c>
      <c r="R7" s="115" t="s">
        <v>47</v>
      </c>
      <c r="S7" s="113"/>
      <c r="T7" s="114" t="s">
        <v>45</v>
      </c>
      <c r="U7" s="104" t="s">
        <v>47</v>
      </c>
      <c r="V7" s="113"/>
      <c r="W7" s="103" t="s">
        <v>45</v>
      </c>
      <c r="X7" s="104" t="s">
        <v>47</v>
      </c>
      <c r="Y7" s="113"/>
    </row>
    <row r="8" spans="1:25" s="7" customFormat="1" x14ac:dyDescent="0.2">
      <c r="A8" s="117"/>
      <c r="B8" s="118"/>
      <c r="C8" s="118"/>
      <c r="D8" s="105" t="s">
        <v>48</v>
      </c>
      <c r="E8" s="106" t="s">
        <v>49</v>
      </c>
      <c r="F8" s="119"/>
      <c r="G8" s="85"/>
      <c r="H8" s="120" t="s">
        <v>48</v>
      </c>
      <c r="I8" s="121" t="s">
        <v>49</v>
      </c>
      <c r="J8" s="122"/>
      <c r="K8" s="121" t="s">
        <v>48</v>
      </c>
      <c r="L8" s="121" t="s">
        <v>49</v>
      </c>
      <c r="M8" s="122"/>
      <c r="N8" s="121" t="s">
        <v>48</v>
      </c>
      <c r="O8" s="121" t="s">
        <v>49</v>
      </c>
      <c r="P8" s="123"/>
      <c r="Q8" s="121" t="s">
        <v>48</v>
      </c>
      <c r="R8" s="121" t="s">
        <v>49</v>
      </c>
      <c r="S8" s="123"/>
      <c r="T8" s="121" t="s">
        <v>48</v>
      </c>
      <c r="U8" s="106" t="s">
        <v>49</v>
      </c>
      <c r="V8" s="119"/>
      <c r="W8" s="105" t="s">
        <v>48</v>
      </c>
      <c r="X8" s="106" t="s">
        <v>49</v>
      </c>
      <c r="Y8" s="119"/>
    </row>
    <row r="9" spans="1:25" ht="13.5" thickBot="1" x14ac:dyDescent="0.25">
      <c r="A9" s="35"/>
      <c r="B9" s="36"/>
      <c r="C9" s="36"/>
      <c r="D9" s="49"/>
      <c r="E9" s="50"/>
      <c r="F9" s="37"/>
      <c r="G9" s="38"/>
      <c r="H9" s="44"/>
      <c r="I9" s="51"/>
      <c r="J9" s="45"/>
      <c r="K9" s="44"/>
      <c r="L9" s="51"/>
      <c r="M9" s="45"/>
      <c r="N9" s="44"/>
      <c r="O9" s="51"/>
      <c r="P9" s="37"/>
      <c r="Q9" s="44"/>
      <c r="R9" s="51"/>
      <c r="S9" s="37"/>
      <c r="T9" s="83"/>
      <c r="U9" s="84"/>
      <c r="V9" s="37"/>
      <c r="W9" s="85"/>
      <c r="X9" s="107"/>
      <c r="Y9" s="37"/>
    </row>
    <row r="10" spans="1:25" x14ac:dyDescent="0.2">
      <c r="A10" s="39" t="s">
        <v>6</v>
      </c>
      <c r="B10" s="40" t="s">
        <v>50</v>
      </c>
      <c r="C10" s="40"/>
      <c r="D10" s="194">
        <v>54637</v>
      </c>
      <c r="E10" s="197">
        <v>176.5</v>
      </c>
      <c r="F10" s="55"/>
      <c r="G10" s="56"/>
      <c r="H10" s="184">
        <v>14829</v>
      </c>
      <c r="I10" s="191">
        <v>354.6</v>
      </c>
      <c r="J10" s="55"/>
      <c r="K10" s="188">
        <v>76</v>
      </c>
      <c r="L10" s="195">
        <v>46.6</v>
      </c>
      <c r="M10" s="55"/>
      <c r="N10" s="184">
        <v>29</v>
      </c>
      <c r="O10" s="205">
        <v>25.3</v>
      </c>
      <c r="P10" s="55"/>
      <c r="Q10" s="189">
        <v>70</v>
      </c>
      <c r="R10" s="190">
        <v>254.7</v>
      </c>
      <c r="S10" s="55"/>
      <c r="T10" s="135">
        <f>SUM(H10,K10,N10,Q10)</f>
        <v>15004</v>
      </c>
      <c r="U10" s="139">
        <f>SUM(I10,L10,O10,R10)</f>
        <v>681.2</v>
      </c>
      <c r="V10" s="55"/>
      <c r="W10" s="47">
        <f>SUM(T10,D10)</f>
        <v>69641</v>
      </c>
      <c r="X10" s="109">
        <f>SUM(U10,E10)</f>
        <v>857.7</v>
      </c>
      <c r="Y10" s="37"/>
    </row>
    <row r="11" spans="1:25" x14ac:dyDescent="0.2">
      <c r="A11" s="48"/>
      <c r="B11" s="36" t="s">
        <v>51</v>
      </c>
      <c r="C11" s="36"/>
      <c r="D11" s="60">
        <v>482644</v>
      </c>
      <c r="E11" s="198">
        <v>1398.2</v>
      </c>
      <c r="F11" s="59"/>
      <c r="G11" s="60"/>
      <c r="H11" s="185">
        <v>65700</v>
      </c>
      <c r="I11" s="186">
        <v>650.79999999999995</v>
      </c>
      <c r="J11" s="59"/>
      <c r="K11" s="193">
        <v>86</v>
      </c>
      <c r="L11" s="196">
        <v>52.1</v>
      </c>
      <c r="M11" s="59"/>
      <c r="N11" s="193">
        <v>33</v>
      </c>
      <c r="O11" s="196">
        <v>28.7</v>
      </c>
      <c r="P11" s="59"/>
      <c r="Q11" s="185">
        <v>80</v>
      </c>
      <c r="R11" s="187">
        <v>276.60000000000002</v>
      </c>
      <c r="S11" s="59"/>
      <c r="T11" s="136">
        <f>SUM(H11,K11,N11,Q11)</f>
        <v>65899</v>
      </c>
      <c r="U11" s="140">
        <f>SUM(I11,L11,O11,R11)</f>
        <v>1008.2</v>
      </c>
      <c r="V11" s="59"/>
      <c r="W11" s="52">
        <f>SUM(T11,D11)</f>
        <v>548543</v>
      </c>
      <c r="X11" s="110">
        <f>SUM(U11,E11)</f>
        <v>2406.4</v>
      </c>
      <c r="Y11" s="37"/>
    </row>
    <row r="12" spans="1:25" s="66" customFormat="1" ht="13.5" thickBot="1" x14ac:dyDescent="0.25">
      <c r="A12" s="156"/>
      <c r="B12" s="157" t="s">
        <v>52</v>
      </c>
      <c r="C12" s="157"/>
      <c r="D12" s="124">
        <f>IF(ISERROR(D10/D11), "", D10/D11)</f>
        <v>0.11320352060732133</v>
      </c>
      <c r="E12" s="125">
        <f>IF(ISERROR(E10/E11), "", E10/E11)</f>
        <v>0.12623372908024602</v>
      </c>
      <c r="F12" s="126"/>
      <c r="G12" s="127"/>
      <c r="H12" s="128">
        <f>IF(ISERROR(H10/H11), "", H10/H11)</f>
        <v>0.22570776255707761</v>
      </c>
      <c r="I12" s="129">
        <f>IF(ISERROR(I10/I11), "", I10/I11)</f>
        <v>0.54486785494775669</v>
      </c>
      <c r="J12" s="130"/>
      <c r="K12" s="128">
        <f>IF(ISERROR(K10/K11), "", K10/K11)</f>
        <v>0.88372093023255816</v>
      </c>
      <c r="L12" s="129">
        <f>IF(ISERROR(L10/L11), "", L10/L11)</f>
        <v>0.89443378119001915</v>
      </c>
      <c r="M12" s="130"/>
      <c r="N12" s="128">
        <f>IF(ISERROR(N10/N11), "", N10/N11)</f>
        <v>0.87878787878787878</v>
      </c>
      <c r="O12" s="129">
        <f>IF(ISERROR(O10/O11), "", O10/O11)</f>
        <v>0.88153310104529625</v>
      </c>
      <c r="P12" s="126"/>
      <c r="Q12" s="128">
        <f>IF(ISERROR(Q10/Q11), "", Q10/Q11)</f>
        <v>0.875</v>
      </c>
      <c r="R12" s="129">
        <f>IF(ISERROR(R10/R11), "", R10/R11)</f>
        <v>0.92082429501084584</v>
      </c>
      <c r="S12" s="126"/>
      <c r="T12" s="137">
        <f>IF(ISERROR(T10/T11), "", T10/T11)</f>
        <v>0.22768175541358746</v>
      </c>
      <c r="U12" s="138">
        <f>IF(ISERROR(U10/U11), "", U10/U11)</f>
        <v>0.67565959135092246</v>
      </c>
      <c r="V12" s="126"/>
      <c r="W12" s="133">
        <f>IF(ISERROR(W10/W11), "", W10/W11)</f>
        <v>0.12695631883006436</v>
      </c>
      <c r="X12" s="134">
        <f>IF(ISERROR(X10/X11), "", X10/X11)</f>
        <v>0.3564245345744681</v>
      </c>
      <c r="Y12" s="54"/>
    </row>
    <row r="13" spans="1:25" x14ac:dyDescent="0.2">
      <c r="A13" s="35"/>
      <c r="B13" s="36"/>
      <c r="C13" s="36"/>
      <c r="D13" s="179"/>
      <c r="E13" s="180"/>
      <c r="F13" s="176"/>
      <c r="G13" s="177"/>
      <c r="H13" s="181"/>
      <c r="I13" s="182"/>
      <c r="J13" s="183"/>
      <c r="K13" s="181"/>
      <c r="L13" s="182"/>
      <c r="M13" s="183"/>
      <c r="N13" s="181"/>
      <c r="O13" s="182"/>
      <c r="P13" s="176"/>
      <c r="Q13" s="181"/>
      <c r="R13" s="182"/>
      <c r="S13" s="37"/>
      <c r="T13" s="136"/>
      <c r="U13" s="147"/>
      <c r="V13" s="37"/>
      <c r="W13" s="52"/>
      <c r="X13" s="108"/>
      <c r="Y13" s="37"/>
    </row>
    <row r="14" spans="1:25" ht="13.5" thickBot="1" x14ac:dyDescent="0.25">
      <c r="A14" s="35"/>
      <c r="B14" s="36"/>
      <c r="C14" s="36"/>
      <c r="D14" s="179"/>
      <c r="E14" s="180"/>
      <c r="F14" s="176"/>
      <c r="G14" s="177"/>
      <c r="H14" s="181"/>
      <c r="I14" s="182"/>
      <c r="J14" s="183"/>
      <c r="K14" s="181"/>
      <c r="L14" s="182"/>
      <c r="M14" s="183"/>
      <c r="N14" s="181"/>
      <c r="O14" s="182"/>
      <c r="P14" s="176"/>
      <c r="Q14" s="181"/>
      <c r="R14" s="182"/>
      <c r="S14" s="37"/>
      <c r="T14" s="136"/>
      <c r="U14" s="147"/>
      <c r="V14" s="37"/>
      <c r="W14" s="52"/>
      <c r="X14" s="108"/>
      <c r="Y14" s="37"/>
    </row>
    <row r="15" spans="1:25" x14ac:dyDescent="0.2">
      <c r="A15" s="39" t="s">
        <v>7</v>
      </c>
      <c r="B15" s="40" t="s">
        <v>50</v>
      </c>
      <c r="C15" s="40"/>
      <c r="D15" s="194">
        <v>100473</v>
      </c>
      <c r="E15" s="197">
        <v>419.2</v>
      </c>
      <c r="F15" s="55"/>
      <c r="G15" s="56"/>
      <c r="H15" s="184">
        <v>28969</v>
      </c>
      <c r="I15" s="191">
        <v>927.67499999999995</v>
      </c>
      <c r="J15" s="55"/>
      <c r="K15" s="188">
        <v>154</v>
      </c>
      <c r="L15" s="195">
        <v>103.071</v>
      </c>
      <c r="M15" s="55"/>
      <c r="N15" s="184">
        <v>167</v>
      </c>
      <c r="O15" s="205">
        <v>146.227</v>
      </c>
      <c r="P15" s="55"/>
      <c r="Q15" s="189">
        <v>308</v>
      </c>
      <c r="R15" s="190">
        <v>762.62699999999995</v>
      </c>
      <c r="S15" s="55"/>
      <c r="T15" s="135">
        <f>SUM(H15,K15,N15,Q15)</f>
        <v>29598</v>
      </c>
      <c r="U15" s="139">
        <f>SUM(I15,L15,O15,R15)</f>
        <v>1939.6</v>
      </c>
      <c r="V15" s="55"/>
      <c r="W15" s="47">
        <f>SUM(T15,D15)</f>
        <v>130071</v>
      </c>
      <c r="X15" s="109">
        <f>SUM(U15,E15)</f>
        <v>2358.7999999999997</v>
      </c>
      <c r="Y15" s="37"/>
    </row>
    <row r="16" spans="1:25" x14ac:dyDescent="0.2">
      <c r="A16" s="48"/>
      <c r="B16" s="36" t="s">
        <v>51</v>
      </c>
      <c r="C16" s="36"/>
      <c r="D16" s="60">
        <v>972892</v>
      </c>
      <c r="E16" s="198">
        <v>3953.4179999999997</v>
      </c>
      <c r="F16" s="59"/>
      <c r="G16" s="60"/>
      <c r="H16" s="185">
        <v>125747</v>
      </c>
      <c r="I16" s="186">
        <v>1949.2009999999998</v>
      </c>
      <c r="J16" s="59"/>
      <c r="K16" s="193">
        <v>189</v>
      </c>
      <c r="L16" s="196">
        <v>126.34699999999999</v>
      </c>
      <c r="M16" s="59"/>
      <c r="N16" s="193">
        <v>213</v>
      </c>
      <c r="O16" s="196">
        <v>186.79</v>
      </c>
      <c r="P16" s="59"/>
      <c r="Q16" s="185">
        <v>357</v>
      </c>
      <c r="R16" s="187">
        <v>879.51</v>
      </c>
      <c r="S16" s="59"/>
      <c r="T16" s="136">
        <f>SUM(H16,K16,N16,Q16)</f>
        <v>126506</v>
      </c>
      <c r="U16" s="140">
        <f>SUM(I16,L16,O16,R16)</f>
        <v>3141.848</v>
      </c>
      <c r="V16" s="59"/>
      <c r="W16" s="52">
        <f>SUM(T16,D16)</f>
        <v>1099398</v>
      </c>
      <c r="X16" s="110">
        <f>SUM(U16,E16)</f>
        <v>7095.2659999999996</v>
      </c>
      <c r="Y16" s="37"/>
    </row>
    <row r="17" spans="1:58" s="67" customFormat="1" ht="13.5" thickBot="1" x14ac:dyDescent="0.25">
      <c r="A17" s="158"/>
      <c r="B17" s="157" t="s">
        <v>52</v>
      </c>
      <c r="C17" s="157"/>
      <c r="D17" s="124">
        <f>IF(ISERROR(D15/D16), "", D15/D16)</f>
        <v>0.10327251123454607</v>
      </c>
      <c r="E17" s="125">
        <f>IF(ISERROR(E15/E16), "", E15/E16)</f>
        <v>0.10603482859641961</v>
      </c>
      <c r="F17" s="126"/>
      <c r="G17" s="127"/>
      <c r="H17" s="128">
        <f>IF(ISERROR(H15/H16), "", H15/H16)</f>
        <v>0.23037527734260063</v>
      </c>
      <c r="I17" s="129">
        <f>IF(ISERROR(I15/I16), "", I15/I16)</f>
        <v>0.47592577676699327</v>
      </c>
      <c r="J17" s="130"/>
      <c r="K17" s="128">
        <f>IF(ISERROR(K15/K16), "", K15/K16)</f>
        <v>0.81481481481481477</v>
      </c>
      <c r="L17" s="129">
        <f>IF(ISERROR(L15/L16), "", L15/L16)</f>
        <v>0.81577718505385965</v>
      </c>
      <c r="M17" s="130"/>
      <c r="N17" s="128">
        <f>IF(ISERROR(N15/N16), "", N15/N16)</f>
        <v>0.784037558685446</v>
      </c>
      <c r="O17" s="129">
        <f>IF(ISERROR(O15/O16), "", O15/O16)</f>
        <v>0.7828416938808288</v>
      </c>
      <c r="P17" s="126"/>
      <c r="Q17" s="128">
        <f>IF(ISERROR(Q15/Q16), "", Q15/Q16)</f>
        <v>0.86274509803921573</v>
      </c>
      <c r="R17" s="129">
        <f>IF(ISERROR(R15/R16), "", R15/R16)</f>
        <v>0.86710441041034203</v>
      </c>
      <c r="S17" s="126"/>
      <c r="T17" s="137">
        <f>IF(ISERROR(T15/T16), "", T15/T16)</f>
        <v>0.23396518742194047</v>
      </c>
      <c r="U17" s="138">
        <f>IF(ISERROR(U15/U16), "", U15/U16)</f>
        <v>0.6173436779882413</v>
      </c>
      <c r="V17" s="126"/>
      <c r="W17" s="131">
        <f>IF(ISERROR(W15/W16), "", W15/W16)</f>
        <v>0.11831111208133906</v>
      </c>
      <c r="X17" s="132">
        <f>IF(ISERROR(X15/X16), "", X15/X16)</f>
        <v>0.33244701467147247</v>
      </c>
      <c r="Y17" s="54"/>
      <c r="Z17" s="66"/>
      <c r="AA17" s="66"/>
      <c r="AB17" s="66"/>
      <c r="AC17" s="66"/>
    </row>
    <row r="18" spans="1:58" s="9" customFormat="1" x14ac:dyDescent="0.2">
      <c r="A18" s="63"/>
      <c r="B18" s="36"/>
      <c r="C18" s="36"/>
      <c r="D18" s="179"/>
      <c r="E18" s="180"/>
      <c r="F18" s="176"/>
      <c r="G18" s="177"/>
      <c r="H18" s="181"/>
      <c r="I18" s="182"/>
      <c r="J18" s="183"/>
      <c r="K18" s="181"/>
      <c r="L18" s="182"/>
      <c r="M18" s="183"/>
      <c r="N18" s="181"/>
      <c r="O18" s="182"/>
      <c r="P18" s="176"/>
      <c r="Q18" s="181"/>
      <c r="R18" s="182"/>
      <c r="S18" s="37"/>
      <c r="T18" s="136"/>
      <c r="U18" s="147"/>
      <c r="V18" s="37"/>
      <c r="W18" s="52"/>
      <c r="X18" s="108"/>
      <c r="Y18" s="37"/>
      <c r="Z18" s="2"/>
      <c r="AA18" s="2"/>
      <c r="AB18" s="2"/>
      <c r="AC18" s="2"/>
    </row>
    <row r="19" spans="1:58" s="9" customFormat="1" ht="13.5" thickBot="1" x14ac:dyDescent="0.25">
      <c r="A19" s="63"/>
      <c r="B19" s="36"/>
      <c r="C19" s="36"/>
      <c r="D19" s="179"/>
      <c r="E19" s="180"/>
      <c r="F19" s="176"/>
      <c r="G19" s="177"/>
      <c r="H19" s="181"/>
      <c r="I19" s="182"/>
      <c r="J19" s="183"/>
      <c r="K19" s="181"/>
      <c r="L19" s="182"/>
      <c r="M19" s="183"/>
      <c r="N19" s="181"/>
      <c r="O19" s="182"/>
      <c r="P19" s="176"/>
      <c r="Q19" s="181"/>
      <c r="R19" s="182"/>
      <c r="S19" s="37"/>
      <c r="T19" s="136"/>
      <c r="U19" s="147"/>
      <c r="V19" s="37"/>
      <c r="W19" s="52"/>
      <c r="X19" s="108"/>
      <c r="Y19" s="37"/>
      <c r="Z19" s="2"/>
      <c r="AA19" s="2"/>
      <c r="AB19" s="2"/>
      <c r="AC19" s="2"/>
    </row>
    <row r="20" spans="1:58" s="1" customFormat="1" x14ac:dyDescent="0.2">
      <c r="A20" s="39" t="s">
        <v>8</v>
      </c>
      <c r="B20" s="40" t="s">
        <v>50</v>
      </c>
      <c r="C20" s="40"/>
      <c r="D20" s="194">
        <v>112665</v>
      </c>
      <c r="E20" s="197">
        <v>355.4</v>
      </c>
      <c r="F20" s="55"/>
      <c r="G20" s="56"/>
      <c r="H20" s="184">
        <v>47080</v>
      </c>
      <c r="I20" s="191">
        <v>1815</v>
      </c>
      <c r="J20" s="55"/>
      <c r="K20" s="188">
        <v>753</v>
      </c>
      <c r="L20" s="195">
        <v>455</v>
      </c>
      <c r="M20" s="55"/>
      <c r="N20" s="184">
        <v>180</v>
      </c>
      <c r="O20" s="205">
        <v>166</v>
      </c>
      <c r="P20" s="55"/>
      <c r="Q20" s="189">
        <v>917</v>
      </c>
      <c r="R20" s="190">
        <v>1740</v>
      </c>
      <c r="S20" s="55"/>
      <c r="T20" s="135">
        <f>SUM(H20,K20,N20,Q20)</f>
        <v>48930</v>
      </c>
      <c r="U20" s="139">
        <f>SUM(I20,L20,O20,R20)</f>
        <v>4176</v>
      </c>
      <c r="V20" s="55"/>
      <c r="W20" s="47">
        <f>SUM(T20,D20)</f>
        <v>161595</v>
      </c>
      <c r="X20" s="109">
        <f>SUM(U20,E20)</f>
        <v>4531.3999999999996</v>
      </c>
      <c r="Y20" s="37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58" s="8" customFormat="1" x14ac:dyDescent="0.2">
      <c r="A21" s="64"/>
      <c r="B21" s="36" t="s">
        <v>51</v>
      </c>
      <c r="C21" s="36"/>
      <c r="D21" s="60">
        <v>1832126</v>
      </c>
      <c r="E21" s="198">
        <v>5044.5</v>
      </c>
      <c r="F21" s="59"/>
      <c r="G21" s="60"/>
      <c r="H21" s="185">
        <v>298677</v>
      </c>
      <c r="I21" s="186">
        <v>4110</v>
      </c>
      <c r="J21" s="59"/>
      <c r="K21" s="193">
        <v>1633</v>
      </c>
      <c r="L21" s="196">
        <v>951</v>
      </c>
      <c r="M21" s="59"/>
      <c r="N21" s="193">
        <v>233</v>
      </c>
      <c r="O21" s="196">
        <v>209</v>
      </c>
      <c r="P21" s="59"/>
      <c r="Q21" s="185">
        <v>1292</v>
      </c>
      <c r="R21" s="187">
        <v>1959</v>
      </c>
      <c r="S21" s="59"/>
      <c r="T21" s="136">
        <f>SUM(H21,K21,N21,Q21)</f>
        <v>301835</v>
      </c>
      <c r="U21" s="140">
        <f>SUM(I21,L21,O21,R21)</f>
        <v>7229</v>
      </c>
      <c r="V21" s="59"/>
      <c r="W21" s="52">
        <f>SUM(T21,D21)</f>
        <v>2133961</v>
      </c>
      <c r="X21" s="110">
        <f>SUM(U21,E21)</f>
        <v>12273.5</v>
      </c>
      <c r="Y21" s="37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58" s="66" customFormat="1" ht="13.5" thickBot="1" x14ac:dyDescent="0.25">
      <c r="A22" s="156"/>
      <c r="B22" s="157" t="s">
        <v>52</v>
      </c>
      <c r="C22" s="157"/>
      <c r="D22" s="124">
        <f>IF(ISERROR(D20/D21), "", D20/D21)</f>
        <v>6.1494133045434649E-2</v>
      </c>
      <c r="E22" s="125">
        <f>IF(ISERROR(E20/E21), "", E20/E21)</f>
        <v>7.0452968579641187E-2</v>
      </c>
      <c r="F22" s="126"/>
      <c r="G22" s="127"/>
      <c r="H22" s="128">
        <f>IF(ISERROR(H20/H21), "", H20/H21)</f>
        <v>0.15762847490767617</v>
      </c>
      <c r="I22" s="129">
        <f>IF(ISERROR(I20/I21), "", I20/I21)</f>
        <v>0.44160583941605841</v>
      </c>
      <c r="J22" s="130"/>
      <c r="K22" s="128">
        <f>IF(ISERROR(K20/K21), "", K20/K21)</f>
        <v>0.46111451316595226</v>
      </c>
      <c r="L22" s="129">
        <f>IF(ISERROR(L20/L21), "", L20/L21)</f>
        <v>0.47844374342797058</v>
      </c>
      <c r="M22" s="130"/>
      <c r="N22" s="128">
        <f>IF(ISERROR(N20/N21), "", N20/N21)</f>
        <v>0.77253218884120167</v>
      </c>
      <c r="O22" s="129">
        <f>IF(ISERROR(O20/O21), "", O20/O21)</f>
        <v>0.79425837320574166</v>
      </c>
      <c r="P22" s="126"/>
      <c r="Q22" s="128">
        <f>IF(ISERROR(Q20/Q21), "", Q20/Q21)</f>
        <v>0.70975232198142413</v>
      </c>
      <c r="R22" s="129">
        <f>IF(ISERROR(R20/R21), "", R20/R21)</f>
        <v>0.88820826952526799</v>
      </c>
      <c r="S22" s="126"/>
      <c r="T22" s="137">
        <f>IF(ISERROR(T20/T21), "", T20/T21)</f>
        <v>0.16210843672867625</v>
      </c>
      <c r="U22" s="138">
        <f>IF(ISERROR(U20/U21), "", U20/U21)</f>
        <v>0.57767326047862777</v>
      </c>
      <c r="V22" s="126"/>
      <c r="W22" s="133">
        <f>IF(ISERROR(W20/W21), "", W20/W21)</f>
        <v>7.5725376424405133E-2</v>
      </c>
      <c r="X22" s="134">
        <f>IF(ISERROR(X20/X21), "", X20/X21)</f>
        <v>0.36920193913716542</v>
      </c>
      <c r="Y22" s="54"/>
      <c r="AD22" s="67"/>
      <c r="AE22" s="67"/>
      <c r="AF22" s="67"/>
      <c r="AG22" s="67"/>
      <c r="AH22" s="67"/>
      <c r="AI22" s="67"/>
      <c r="AJ22" s="67"/>
    </row>
    <row r="23" spans="1:58" x14ac:dyDescent="0.2">
      <c r="A23" s="35"/>
      <c r="B23" s="36"/>
      <c r="C23" s="36"/>
      <c r="D23" s="179"/>
      <c r="E23" s="180"/>
      <c r="F23" s="176"/>
      <c r="G23" s="177"/>
      <c r="H23" s="181"/>
      <c r="I23" s="182"/>
      <c r="J23" s="183"/>
      <c r="K23" s="181"/>
      <c r="L23" s="182"/>
      <c r="M23" s="183"/>
      <c r="N23" s="181"/>
      <c r="O23" s="182"/>
      <c r="P23" s="176"/>
      <c r="Q23" s="181"/>
      <c r="R23" s="182"/>
      <c r="S23" s="37"/>
      <c r="T23" s="136"/>
      <c r="U23" s="147"/>
      <c r="V23" s="37"/>
      <c r="W23" s="52"/>
      <c r="X23" s="108"/>
      <c r="Y23" s="37"/>
      <c r="AD23" s="9"/>
      <c r="AE23" s="9"/>
      <c r="AF23" s="9"/>
      <c r="AG23" s="9"/>
      <c r="AH23" s="9"/>
      <c r="AI23" s="9"/>
      <c r="AJ23" s="9"/>
    </row>
    <row r="24" spans="1:58" ht="13.5" thickBot="1" x14ac:dyDescent="0.25">
      <c r="A24" s="35"/>
      <c r="B24" s="36"/>
      <c r="C24" s="36"/>
      <c r="D24" s="179"/>
      <c r="E24" s="180"/>
      <c r="F24" s="176"/>
      <c r="G24" s="177"/>
      <c r="H24" s="181"/>
      <c r="I24" s="182"/>
      <c r="J24" s="183"/>
      <c r="K24" s="181"/>
      <c r="L24" s="182"/>
      <c r="M24" s="183"/>
      <c r="N24" s="181"/>
      <c r="O24" s="182"/>
      <c r="P24" s="176"/>
      <c r="Q24" s="181"/>
      <c r="R24" s="182"/>
      <c r="S24" s="37"/>
      <c r="T24" s="136"/>
      <c r="U24" s="147"/>
      <c r="V24" s="37"/>
      <c r="W24" s="52"/>
      <c r="X24" s="108"/>
      <c r="Y24" s="37"/>
      <c r="AD24" s="9"/>
      <c r="AE24" s="9"/>
      <c r="AF24" s="9"/>
      <c r="AG24" s="9"/>
      <c r="AH24" s="9"/>
      <c r="AI24" s="9"/>
      <c r="AJ24" s="9"/>
    </row>
    <row r="25" spans="1:58" x14ac:dyDescent="0.2">
      <c r="A25" s="39" t="s">
        <v>20</v>
      </c>
      <c r="B25" s="40" t="s">
        <v>50</v>
      </c>
      <c r="C25" s="40"/>
      <c r="D25" s="194">
        <v>2876</v>
      </c>
      <c r="E25" s="197">
        <v>17.107984420000001</v>
      </c>
      <c r="F25" s="55"/>
      <c r="G25" s="56"/>
      <c r="H25" s="184">
        <v>1131</v>
      </c>
      <c r="I25" s="191">
        <v>33.697036939999997</v>
      </c>
      <c r="J25" s="55"/>
      <c r="K25" s="188">
        <v>18</v>
      </c>
      <c r="L25" s="195">
        <v>11.23172183</v>
      </c>
      <c r="M25" s="55"/>
      <c r="N25" s="184">
        <v>4</v>
      </c>
      <c r="O25" s="205">
        <v>3.3870292800000001</v>
      </c>
      <c r="P25" s="55"/>
      <c r="Q25" s="189">
        <v>12</v>
      </c>
      <c r="R25" s="190">
        <v>30.192374189999999</v>
      </c>
      <c r="S25" s="55"/>
      <c r="T25" s="135">
        <f>SUM(H25,K25,N25,Q25)</f>
        <v>1165</v>
      </c>
      <c r="U25" s="139">
        <f>SUM(I25,L25,O25,R25)</f>
        <v>78.50816223999999</v>
      </c>
      <c r="V25" s="55"/>
      <c r="W25" s="47">
        <f>SUM(T25,D25)</f>
        <v>4041</v>
      </c>
      <c r="X25" s="109">
        <f>SUM(U25,E25)</f>
        <v>95.616146659999998</v>
      </c>
      <c r="Y25" s="37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8" x14ac:dyDescent="0.2">
      <c r="A26" s="48"/>
      <c r="B26" s="36" t="s">
        <v>51</v>
      </c>
      <c r="C26" s="36"/>
      <c r="D26" s="60">
        <v>63052</v>
      </c>
      <c r="E26" s="198">
        <v>286.61785443999997</v>
      </c>
      <c r="F26" s="59"/>
      <c r="G26" s="60"/>
      <c r="H26" s="185">
        <v>8939</v>
      </c>
      <c r="I26" s="186">
        <v>119.97942279</v>
      </c>
      <c r="J26" s="59"/>
      <c r="K26" s="193">
        <v>20</v>
      </c>
      <c r="L26" s="196">
        <v>12.52936819</v>
      </c>
      <c r="M26" s="59"/>
      <c r="N26" s="193">
        <v>10</v>
      </c>
      <c r="O26" s="196">
        <v>8.7060429900000003</v>
      </c>
      <c r="P26" s="59"/>
      <c r="Q26" s="185">
        <v>12</v>
      </c>
      <c r="R26" s="187">
        <v>30.192374189999999</v>
      </c>
      <c r="S26" s="59"/>
      <c r="T26" s="136">
        <f>SUM(H26,K26,N26,Q26)</f>
        <v>8981</v>
      </c>
      <c r="U26" s="140">
        <f>SUM(I26,L26,O26,R26)</f>
        <v>171.40720816000004</v>
      </c>
      <c r="V26" s="59"/>
      <c r="W26" s="52">
        <f>SUM(T26,D26)</f>
        <v>72033</v>
      </c>
      <c r="X26" s="110">
        <f>SUM(U26,E26)</f>
        <v>458.02506260000001</v>
      </c>
      <c r="Y26" s="37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</row>
    <row r="27" spans="1:58" s="67" customFormat="1" ht="13.5" thickBot="1" x14ac:dyDescent="0.25">
      <c r="A27" s="158"/>
      <c r="B27" s="157" t="s">
        <v>52</v>
      </c>
      <c r="C27" s="157"/>
      <c r="D27" s="124">
        <f>IF(ISERROR(D25/D26), "", D25/D26)</f>
        <v>4.5613144705956989E-2</v>
      </c>
      <c r="E27" s="125">
        <f>IF(ISERROR(E25/E26), "", E25/E26)</f>
        <v>5.9689179006053E-2</v>
      </c>
      <c r="F27" s="126"/>
      <c r="G27" s="127"/>
      <c r="H27" s="128">
        <f>IF(ISERROR(H25/H26), "", H25/H26)</f>
        <v>0.12652421971137712</v>
      </c>
      <c r="I27" s="129">
        <f>IF(ISERROR(I25/I26), "", I25/I26)</f>
        <v>0.28085680157821669</v>
      </c>
      <c r="J27" s="130"/>
      <c r="K27" s="128">
        <f>IF(ISERROR(K25/K26), "", K25/K26)</f>
        <v>0.9</v>
      </c>
      <c r="L27" s="129">
        <f>IF(ISERROR(L25/L26), "", L25/L26)</f>
        <v>0.89643162046784741</v>
      </c>
      <c r="M27" s="130"/>
      <c r="N27" s="128">
        <f>IF(ISERROR(N25/N26), "", N25/N26)</f>
        <v>0.4</v>
      </c>
      <c r="O27" s="129">
        <f>IF(ISERROR(O25/O26), "", O25/O26)</f>
        <v>0.38904348208370149</v>
      </c>
      <c r="P27" s="126"/>
      <c r="Q27" s="128">
        <f>IF(ISERROR(Q25/Q26), "", Q25/Q26)</f>
        <v>1</v>
      </c>
      <c r="R27" s="129">
        <f>IF(ISERROR(R25/R26), "", R25/R26)</f>
        <v>1</v>
      </c>
      <c r="S27" s="126"/>
      <c r="T27" s="137">
        <f>IF(ISERROR(T25/T26), "", T25/T26)</f>
        <v>0.12971829417659503</v>
      </c>
      <c r="U27" s="138">
        <f>IF(ISERROR(U25/U26), "", U25/U26)</f>
        <v>0.45802135792747151</v>
      </c>
      <c r="V27" s="126"/>
      <c r="W27" s="133">
        <f>IF(ISERROR(W25/W26), "", W25/W26)</f>
        <v>5.6099287826412894E-2</v>
      </c>
      <c r="X27" s="134">
        <f>IF(ISERROR(X25/X26), "", X25/X26)</f>
        <v>0.20875745557946243</v>
      </c>
      <c r="Y27" s="54"/>
      <c r="Z27" s="66"/>
      <c r="AA27" s="66"/>
      <c r="AB27" s="66"/>
      <c r="AC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</row>
    <row r="28" spans="1:58" ht="13.5" thickBot="1" x14ac:dyDescent="0.25">
      <c r="A28" s="35"/>
      <c r="B28" s="36"/>
      <c r="C28" s="36"/>
      <c r="D28" s="68"/>
      <c r="E28" s="69"/>
      <c r="F28" s="59"/>
      <c r="G28" s="70"/>
      <c r="H28" s="71"/>
      <c r="I28" s="72"/>
      <c r="J28" s="73"/>
      <c r="K28" s="71"/>
      <c r="L28" s="72"/>
      <c r="M28" s="73"/>
      <c r="N28" s="71"/>
      <c r="O28" s="72"/>
      <c r="P28" s="74"/>
      <c r="Q28" s="71"/>
      <c r="R28" s="72"/>
      <c r="S28" s="74"/>
      <c r="T28" s="71"/>
      <c r="U28" s="69"/>
      <c r="V28" s="59"/>
      <c r="W28" s="53"/>
      <c r="X28" s="111"/>
      <c r="Y28" s="59"/>
      <c r="AD28" s="1"/>
      <c r="AE28" s="1"/>
      <c r="AF28" s="1"/>
      <c r="AG28" s="1"/>
      <c r="AH28" s="1"/>
      <c r="AI28" s="1"/>
      <c r="AJ28" s="1"/>
      <c r="BF28" s="9"/>
    </row>
    <row r="29" spans="1:58" s="1" customFormat="1" ht="13.5" x14ac:dyDescent="0.25">
      <c r="B29" s="18"/>
      <c r="C29" s="18"/>
      <c r="D29" s="19"/>
      <c r="E29" s="19"/>
      <c r="F29" s="19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19"/>
      <c r="W29" s="76"/>
      <c r="X29" s="76"/>
      <c r="Y29" s="19"/>
      <c r="Z29" s="9"/>
      <c r="AA29" s="9"/>
      <c r="AB29" s="9"/>
      <c r="AC29" s="9"/>
      <c r="AD29" s="8"/>
      <c r="AE29" s="8"/>
      <c r="AF29" s="8"/>
      <c r="AG29" s="8"/>
      <c r="AH29" s="8"/>
      <c r="AI29" s="8"/>
      <c r="AJ29" s="8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</row>
    <row r="30" spans="1:58" s="8" customFormat="1" ht="13.5" x14ac:dyDescent="0.25">
      <c r="B30" s="18"/>
      <c r="C30" s="18"/>
      <c r="D30" s="19"/>
      <c r="E30" s="19"/>
      <c r="F30" s="19"/>
      <c r="G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19"/>
      <c r="W30" s="76"/>
      <c r="X30" s="76"/>
      <c r="Y30" s="19"/>
      <c r="Z30" s="9"/>
      <c r="AA30" s="9"/>
      <c r="AB30" s="9"/>
      <c r="AC30" s="9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1"/>
    </row>
    <row r="31" spans="1:58" x14ac:dyDescent="0.2">
      <c r="B31" s="15"/>
      <c r="C31" s="15"/>
      <c r="D31" s="15"/>
      <c r="E31" s="15"/>
      <c r="F31" s="15"/>
      <c r="G31" s="15"/>
      <c r="H31" s="178" t="s">
        <v>89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77"/>
      <c r="X31" s="77"/>
      <c r="Y31" s="15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8"/>
    </row>
    <row r="32" spans="1:58" ht="13.5" x14ac:dyDescent="0.2">
      <c r="B32" s="14"/>
      <c r="C32" s="14"/>
      <c r="D32" s="14"/>
      <c r="E32" s="14"/>
      <c r="F32" s="14"/>
      <c r="G32" s="14"/>
      <c r="H32" s="178" t="s">
        <v>60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78"/>
      <c r="X32" s="78"/>
      <c r="Y32" s="14"/>
      <c r="Z32" s="8"/>
      <c r="AA32" s="8"/>
      <c r="AB32" s="8"/>
      <c r="AC32" s="8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2:58" x14ac:dyDescent="0.2">
      <c r="B33" s="15"/>
      <c r="C33" s="15"/>
      <c r="D33" s="23"/>
      <c r="E33" s="23"/>
      <c r="F33" s="23"/>
      <c r="G33" s="23"/>
      <c r="H33" s="18" t="s">
        <v>88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79"/>
      <c r="X33" s="79"/>
      <c r="Y33" s="23"/>
      <c r="AD33" s="9"/>
      <c r="AE33" s="9"/>
      <c r="AF33" s="9"/>
      <c r="AG33" s="9"/>
      <c r="AH33" s="9"/>
      <c r="AI33" s="9"/>
      <c r="AJ33" s="9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2:58" s="9" customFormat="1" x14ac:dyDescent="0.2">
      <c r="B34" s="15"/>
      <c r="C34" s="15"/>
      <c r="D34" s="23"/>
      <c r="E34" s="23"/>
      <c r="F34" s="23"/>
      <c r="G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79"/>
      <c r="X34" s="79"/>
      <c r="Y34" s="23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</row>
    <row r="35" spans="2:58" x14ac:dyDescent="0.25">
      <c r="B35" s="15"/>
      <c r="C35" s="15"/>
      <c r="D35" s="16"/>
      <c r="E35" s="16"/>
      <c r="F35" s="16"/>
      <c r="G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80"/>
      <c r="X35" s="80"/>
      <c r="Y35" s="16"/>
      <c r="AD35" s="1"/>
      <c r="AE35" s="1"/>
      <c r="AF35" s="1"/>
      <c r="AG35" s="1"/>
      <c r="AH35" s="1"/>
      <c r="AI35" s="1"/>
      <c r="AJ35" s="1"/>
      <c r="BF35" s="9"/>
    </row>
    <row r="36" spans="2:58" x14ac:dyDescent="0.25">
      <c r="B36" s="15"/>
      <c r="C36" s="15"/>
      <c r="D36" s="16"/>
      <c r="E36" s="16"/>
      <c r="F36" s="16"/>
      <c r="G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80"/>
      <c r="X36" s="80"/>
      <c r="Y36" s="16"/>
      <c r="AD36" s="8"/>
      <c r="AE36" s="8"/>
      <c r="AF36" s="8"/>
      <c r="AG36" s="8"/>
      <c r="AH36" s="8"/>
      <c r="AI36" s="8"/>
      <c r="AJ36" s="8"/>
    </row>
    <row r="37" spans="2:58" ht="13.5" x14ac:dyDescent="0.25"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76"/>
      <c r="X37" s="76"/>
      <c r="Y37" s="19"/>
      <c r="Z37" s="9"/>
      <c r="AA37" s="9"/>
      <c r="AB37" s="9"/>
      <c r="AC37" s="9"/>
    </row>
    <row r="38" spans="2:58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77"/>
      <c r="X38" s="77"/>
      <c r="Y38" s="15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</row>
    <row r="39" spans="2:58" ht="13.5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78"/>
      <c r="X39" s="78"/>
      <c r="Y39" s="14"/>
      <c r="Z39" s="8"/>
      <c r="AA39" s="8"/>
      <c r="AB39" s="8"/>
      <c r="AC39" s="8"/>
    </row>
    <row r="40" spans="2:58" x14ac:dyDescent="0.25">
      <c r="B40" s="15"/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80"/>
      <c r="X40" s="80"/>
      <c r="Y40" s="16"/>
      <c r="Z40" s="4"/>
      <c r="AA40" s="4"/>
      <c r="AD40" s="9"/>
      <c r="AE40" s="9"/>
      <c r="AF40" s="9"/>
      <c r="AG40" s="9"/>
      <c r="AH40" s="9"/>
      <c r="AI40" s="9"/>
      <c r="AJ40" s="9"/>
    </row>
    <row r="41" spans="2:58" x14ac:dyDescent="0.25">
      <c r="B41" s="15"/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80"/>
      <c r="X41" s="80"/>
      <c r="Y41" s="16"/>
      <c r="Z41" s="4"/>
      <c r="AA41" s="4"/>
    </row>
    <row r="42" spans="2:58" x14ac:dyDescent="0.25">
      <c r="B42" s="15"/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80"/>
      <c r="X42" s="80"/>
      <c r="Y42" s="16"/>
      <c r="Z42" s="12"/>
    </row>
    <row r="43" spans="2:58" x14ac:dyDescent="0.25">
      <c r="B43" s="15"/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80"/>
      <c r="X43" s="80"/>
      <c r="Y43" s="16"/>
      <c r="Z43" s="4"/>
    </row>
    <row r="44" spans="2:58" ht="13.5" x14ac:dyDescent="0.25">
      <c r="B44" s="18"/>
      <c r="C44" s="18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76"/>
      <c r="X44" s="76"/>
      <c r="Y44" s="19"/>
      <c r="Z44" s="11"/>
      <c r="AA44" s="9"/>
      <c r="AB44" s="9"/>
      <c r="AC44" s="9"/>
    </row>
    <row r="45" spans="2:58" x14ac:dyDescent="0.25"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81"/>
      <c r="X45" s="81"/>
      <c r="Y45" s="4"/>
    </row>
    <row r="46" spans="2:58" x14ac:dyDescent="0.25">
      <c r="D46" s="13"/>
      <c r="E46" s="13"/>
      <c r="F46" s="13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82"/>
      <c r="X46" s="82"/>
      <c r="Y46" s="12"/>
    </row>
    <row r="47" spans="2:58" x14ac:dyDescent="0.25">
      <c r="B47" s="21"/>
      <c r="C47" s="21"/>
    </row>
  </sheetData>
  <mergeCells count="9">
    <mergeCell ref="A4:Y4"/>
    <mergeCell ref="D5:E5"/>
    <mergeCell ref="G5:U5"/>
    <mergeCell ref="W5:X5"/>
    <mergeCell ref="T6:U6"/>
    <mergeCell ref="H6:I6"/>
    <mergeCell ref="K6:L6"/>
    <mergeCell ref="N6:O6"/>
    <mergeCell ref="Q6:R6"/>
  </mergeCells>
  <phoneticPr fontId="0" type="noConversion"/>
  <pageMargins left="0.75" right="0.75" top="1" bottom="1" header="0.5" footer="0.5"/>
  <pageSetup paperSize="5" scale="45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>
    <pageSetUpPr fitToPage="1"/>
  </sheetPr>
  <dimension ref="A1:BF47"/>
  <sheetViews>
    <sheetView workbookViewId="0">
      <selection activeCell="R8" sqref="R8"/>
    </sheetView>
  </sheetViews>
  <sheetFormatPr defaultRowHeight="12.75" x14ac:dyDescent="0.25"/>
  <cols>
    <col min="1" max="1" width="6.75" style="2" customWidth="1"/>
    <col min="2" max="2" width="11.875" style="2" customWidth="1"/>
    <col min="3" max="3" width="0.75" style="2" customWidth="1"/>
    <col min="4" max="5" width="8.875" style="2" customWidth="1"/>
    <col min="6" max="6" width="2.625" style="2" customWidth="1"/>
    <col min="7" max="7" width="0.5" style="2" customWidth="1"/>
    <col min="8" max="9" width="8.875" style="2" customWidth="1"/>
    <col min="10" max="10" width="0.625" style="2" customWidth="1"/>
    <col min="11" max="12" width="8.875" style="2" customWidth="1"/>
    <col min="13" max="13" width="0.625" style="2" customWidth="1"/>
    <col min="14" max="15" width="8.875" style="2" customWidth="1"/>
    <col min="16" max="16" width="0.5" style="2" customWidth="1"/>
    <col min="17" max="18" width="8.875" style="2" customWidth="1"/>
    <col min="19" max="19" width="0.625" style="2" customWidth="1"/>
    <col min="20" max="21" width="8.875" style="2" customWidth="1"/>
    <col min="22" max="22" width="2.5" style="2" customWidth="1"/>
    <col min="23" max="24" width="8.875" style="7" customWidth="1"/>
    <col min="25" max="25" width="1.375" style="2" customWidth="1"/>
    <col min="26" max="16384" width="9" style="2"/>
  </cols>
  <sheetData>
    <row r="1" spans="1:25" ht="15.75" customHeight="1" x14ac:dyDescent="0.25">
      <c r="A1" s="164" t="s">
        <v>42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</row>
    <row r="2" spans="1:25" ht="15.75" customHeight="1" x14ac:dyDescent="0.25">
      <c r="A2" s="165" t="s">
        <v>83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</row>
    <row r="4" spans="1:25" s="7" customFormat="1" ht="16.5" customHeight="1" thickBot="1" x14ac:dyDescent="0.3">
      <c r="A4" s="208" t="s">
        <v>1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08"/>
      <c r="T4" s="208"/>
      <c r="U4" s="208"/>
      <c r="V4" s="208"/>
      <c r="W4" s="208"/>
      <c r="X4" s="208"/>
      <c r="Y4" s="208"/>
    </row>
    <row r="5" spans="1:25" s="8" customFormat="1" ht="15.75" x14ac:dyDescent="0.25">
      <c r="A5" s="25" t="s">
        <v>56</v>
      </c>
      <c r="B5" s="26"/>
      <c r="C5" s="26"/>
      <c r="D5" s="209" t="s">
        <v>3</v>
      </c>
      <c r="E5" s="210"/>
      <c r="F5" s="27"/>
      <c r="G5" s="209" t="s">
        <v>43</v>
      </c>
      <c r="H5" s="211"/>
      <c r="I5" s="211"/>
      <c r="J5" s="211"/>
      <c r="K5" s="211"/>
      <c r="L5" s="211"/>
      <c r="M5" s="211"/>
      <c r="N5" s="211"/>
      <c r="O5" s="211"/>
      <c r="P5" s="211"/>
      <c r="Q5" s="211"/>
      <c r="R5" s="211"/>
      <c r="S5" s="211"/>
      <c r="T5" s="211"/>
      <c r="U5" s="210"/>
      <c r="V5" s="28"/>
      <c r="W5" s="209" t="s">
        <v>11</v>
      </c>
      <c r="X5" s="212"/>
      <c r="Y5" s="28"/>
    </row>
    <row r="6" spans="1:25" s="8" customFormat="1" ht="13.5" x14ac:dyDescent="0.25">
      <c r="A6" s="29"/>
      <c r="B6" s="26"/>
      <c r="C6" s="26"/>
      <c r="D6" s="30"/>
      <c r="E6" s="31"/>
      <c r="F6" s="26"/>
      <c r="G6" s="32"/>
      <c r="H6" s="213" t="s">
        <v>61</v>
      </c>
      <c r="I6" s="214"/>
      <c r="J6" s="33"/>
      <c r="K6" s="213" t="s">
        <v>62</v>
      </c>
      <c r="L6" s="214"/>
      <c r="M6" s="33"/>
      <c r="N6" s="213" t="s">
        <v>63</v>
      </c>
      <c r="O6" s="214"/>
      <c r="P6" s="33"/>
      <c r="Q6" s="215" t="s">
        <v>64</v>
      </c>
      <c r="R6" s="214"/>
      <c r="S6" s="33"/>
      <c r="T6" s="215" t="s">
        <v>44</v>
      </c>
      <c r="U6" s="216"/>
      <c r="V6" s="33"/>
      <c r="W6" s="34"/>
      <c r="X6" s="102"/>
      <c r="Y6" s="26"/>
    </row>
    <row r="7" spans="1:25" s="116" customFormat="1" ht="27" x14ac:dyDescent="0.25">
      <c r="A7" s="112"/>
      <c r="B7" s="113"/>
      <c r="C7" s="113"/>
      <c r="D7" s="103" t="s">
        <v>45</v>
      </c>
      <c r="E7" s="104" t="s">
        <v>46</v>
      </c>
      <c r="F7" s="113"/>
      <c r="G7" s="103"/>
      <c r="H7" s="114" t="s">
        <v>45</v>
      </c>
      <c r="I7" s="115" t="s">
        <v>47</v>
      </c>
      <c r="J7" s="113"/>
      <c r="K7" s="114" t="s">
        <v>45</v>
      </c>
      <c r="L7" s="115" t="s">
        <v>47</v>
      </c>
      <c r="M7" s="113"/>
      <c r="N7" s="114" t="s">
        <v>45</v>
      </c>
      <c r="O7" s="115" t="s">
        <v>47</v>
      </c>
      <c r="P7" s="113"/>
      <c r="Q7" s="114" t="s">
        <v>45</v>
      </c>
      <c r="R7" s="115" t="s">
        <v>47</v>
      </c>
      <c r="S7" s="113"/>
      <c r="T7" s="114" t="s">
        <v>45</v>
      </c>
      <c r="U7" s="104" t="s">
        <v>47</v>
      </c>
      <c r="V7" s="113"/>
      <c r="W7" s="103" t="s">
        <v>45</v>
      </c>
      <c r="X7" s="104" t="s">
        <v>47</v>
      </c>
      <c r="Y7" s="113"/>
    </row>
    <row r="8" spans="1:25" s="7" customFormat="1" x14ac:dyDescent="0.2">
      <c r="A8" s="117"/>
      <c r="B8" s="118"/>
      <c r="C8" s="118"/>
      <c r="D8" s="105" t="s">
        <v>48</v>
      </c>
      <c r="E8" s="106" t="s">
        <v>49</v>
      </c>
      <c r="F8" s="119"/>
      <c r="G8" s="85"/>
      <c r="H8" s="120" t="s">
        <v>48</v>
      </c>
      <c r="I8" s="121" t="s">
        <v>49</v>
      </c>
      <c r="J8" s="122"/>
      <c r="K8" s="121" t="s">
        <v>48</v>
      </c>
      <c r="L8" s="121" t="s">
        <v>49</v>
      </c>
      <c r="M8" s="122"/>
      <c r="N8" s="121" t="s">
        <v>48</v>
      </c>
      <c r="O8" s="121" t="s">
        <v>49</v>
      </c>
      <c r="P8" s="123"/>
      <c r="Q8" s="121" t="s">
        <v>48</v>
      </c>
      <c r="R8" s="121" t="s">
        <v>49</v>
      </c>
      <c r="S8" s="123"/>
      <c r="T8" s="121" t="s">
        <v>48</v>
      </c>
      <c r="U8" s="106" t="s">
        <v>49</v>
      </c>
      <c r="V8" s="119"/>
      <c r="W8" s="105" t="s">
        <v>48</v>
      </c>
      <c r="X8" s="106" t="s">
        <v>49</v>
      </c>
      <c r="Y8" s="119"/>
    </row>
    <row r="9" spans="1:25" ht="13.5" thickBot="1" x14ac:dyDescent="0.25">
      <c r="A9" s="35"/>
      <c r="B9" s="36"/>
      <c r="C9" s="36"/>
      <c r="D9" s="49"/>
      <c r="E9" s="50"/>
      <c r="F9" s="37"/>
      <c r="G9" s="38"/>
      <c r="H9" s="44"/>
      <c r="I9" s="51"/>
      <c r="J9" s="45"/>
      <c r="K9" s="44"/>
      <c r="L9" s="51"/>
      <c r="M9" s="45"/>
      <c r="N9" s="44"/>
      <c r="O9" s="51"/>
      <c r="P9" s="37"/>
      <c r="Q9" s="44"/>
      <c r="R9" s="51"/>
      <c r="S9" s="37"/>
      <c r="T9" s="83"/>
      <c r="U9" s="84"/>
      <c r="V9" s="37"/>
      <c r="W9" s="85"/>
      <c r="X9" s="107"/>
      <c r="Y9" s="37"/>
    </row>
    <row r="10" spans="1:25" x14ac:dyDescent="0.2">
      <c r="A10" s="39" t="s">
        <v>6</v>
      </c>
      <c r="B10" s="40" t="s">
        <v>50</v>
      </c>
      <c r="C10" s="40"/>
      <c r="D10" s="194">
        <v>51964</v>
      </c>
      <c r="E10" s="197">
        <v>169.3</v>
      </c>
      <c r="F10" s="55"/>
      <c r="G10" s="56"/>
      <c r="H10" s="184">
        <v>14583</v>
      </c>
      <c r="I10" s="191">
        <v>351</v>
      </c>
      <c r="J10" s="55"/>
      <c r="K10" s="188">
        <v>76</v>
      </c>
      <c r="L10" s="195">
        <v>46.6</v>
      </c>
      <c r="M10" s="55"/>
      <c r="N10" s="184">
        <v>29</v>
      </c>
      <c r="O10" s="205">
        <v>25.3</v>
      </c>
      <c r="P10" s="55"/>
      <c r="Q10" s="189">
        <v>71</v>
      </c>
      <c r="R10" s="190">
        <v>255.9</v>
      </c>
      <c r="S10" s="55"/>
      <c r="T10" s="135">
        <f>SUM(H10,K10,N10,Q10)</f>
        <v>14759</v>
      </c>
      <c r="U10" s="139">
        <f>SUM(I10,L10,O10,R10)</f>
        <v>678.80000000000007</v>
      </c>
      <c r="V10" s="55"/>
      <c r="W10" s="47">
        <f>SUM(T10,D10)</f>
        <v>66723</v>
      </c>
      <c r="X10" s="109">
        <f>SUM(U10,E10)</f>
        <v>848.10000000000014</v>
      </c>
      <c r="Y10" s="37"/>
    </row>
    <row r="11" spans="1:25" x14ac:dyDescent="0.2">
      <c r="A11" s="48"/>
      <c r="B11" s="36" t="s">
        <v>51</v>
      </c>
      <c r="C11" s="36"/>
      <c r="D11" s="60">
        <v>482706</v>
      </c>
      <c r="E11" s="198">
        <v>1398.1</v>
      </c>
      <c r="F11" s="59"/>
      <c r="G11" s="60"/>
      <c r="H11" s="185">
        <v>65748</v>
      </c>
      <c r="I11" s="186">
        <v>649.4</v>
      </c>
      <c r="J11" s="59"/>
      <c r="K11" s="193">
        <v>86</v>
      </c>
      <c r="L11" s="196">
        <v>52.1</v>
      </c>
      <c r="M11" s="59"/>
      <c r="N11" s="193">
        <v>33</v>
      </c>
      <c r="O11" s="196">
        <v>28.7</v>
      </c>
      <c r="P11" s="59"/>
      <c r="Q11" s="185">
        <v>80</v>
      </c>
      <c r="R11" s="187">
        <v>276.60000000000002</v>
      </c>
      <c r="S11" s="59"/>
      <c r="T11" s="136">
        <f>SUM(H11,K11,N11,Q11)</f>
        <v>65947</v>
      </c>
      <c r="U11" s="140">
        <f>SUM(I11,L11,O11,R11)</f>
        <v>1006.8000000000001</v>
      </c>
      <c r="V11" s="59"/>
      <c r="W11" s="52">
        <f>SUM(T11,D11)</f>
        <v>548653</v>
      </c>
      <c r="X11" s="110">
        <f>SUM(U11,E11)</f>
        <v>2404.9</v>
      </c>
      <c r="Y11" s="37"/>
    </row>
    <row r="12" spans="1:25" s="66" customFormat="1" ht="13.5" thickBot="1" x14ac:dyDescent="0.25">
      <c r="A12" s="156"/>
      <c r="B12" s="157" t="s">
        <v>52</v>
      </c>
      <c r="C12" s="157"/>
      <c r="D12" s="124">
        <f>IF(ISERROR(D10/D11), "", D10/D11)</f>
        <v>0.10765144829357828</v>
      </c>
      <c r="E12" s="125">
        <f>IF(ISERROR(E10/E11), "", E10/E11)</f>
        <v>0.1210929118088835</v>
      </c>
      <c r="F12" s="126"/>
      <c r="G12" s="127"/>
      <c r="H12" s="128">
        <f>IF(ISERROR(H10/H11), "", H10/H11)</f>
        <v>0.22180142361744845</v>
      </c>
      <c r="I12" s="129">
        <f>IF(ISERROR(I10/I11), "", I10/I11)</f>
        <v>0.54049892208192174</v>
      </c>
      <c r="J12" s="130"/>
      <c r="K12" s="128">
        <f>IF(ISERROR(K10/K11), "", K10/K11)</f>
        <v>0.88372093023255816</v>
      </c>
      <c r="L12" s="129">
        <f>IF(ISERROR(L10/L11), "", L10/L11)</f>
        <v>0.89443378119001915</v>
      </c>
      <c r="M12" s="130"/>
      <c r="N12" s="128">
        <f>IF(ISERROR(N10/N11), "", N10/N11)</f>
        <v>0.87878787878787878</v>
      </c>
      <c r="O12" s="129">
        <f>IF(ISERROR(O10/O11), "", O10/O11)</f>
        <v>0.88153310104529625</v>
      </c>
      <c r="P12" s="126"/>
      <c r="Q12" s="128">
        <f>IF(ISERROR(Q10/Q11), "", Q10/Q11)</f>
        <v>0.88749999999999996</v>
      </c>
      <c r="R12" s="129">
        <f>IF(ISERROR(R10/R11), "", R10/R11)</f>
        <v>0.92516268980477223</v>
      </c>
      <c r="S12" s="126"/>
      <c r="T12" s="137">
        <f>IF(ISERROR(T10/T11), "", T10/T11)</f>
        <v>0.22380093105069221</v>
      </c>
      <c r="U12" s="138">
        <f>IF(ISERROR(U10/U11), "", U10/U11)</f>
        <v>0.67421533571712355</v>
      </c>
      <c r="V12" s="126"/>
      <c r="W12" s="133">
        <f>IF(ISERROR(W10/W11), "", W10/W11)</f>
        <v>0.1216123852416737</v>
      </c>
      <c r="X12" s="134">
        <f>IF(ISERROR(X10/X11), "", X10/X11)</f>
        <v>0.35265499604973183</v>
      </c>
      <c r="Y12" s="54"/>
    </row>
    <row r="13" spans="1:25" x14ac:dyDescent="0.2">
      <c r="A13" s="35"/>
      <c r="B13" s="36"/>
      <c r="C13" s="36"/>
      <c r="D13" s="179"/>
      <c r="E13" s="180"/>
      <c r="F13" s="176"/>
      <c r="G13" s="177"/>
      <c r="H13" s="181"/>
      <c r="I13" s="182"/>
      <c r="J13" s="183"/>
      <c r="K13" s="181"/>
      <c r="L13" s="182"/>
      <c r="M13" s="183"/>
      <c r="N13" s="181"/>
      <c r="O13" s="182"/>
      <c r="P13" s="176"/>
      <c r="Q13" s="181"/>
      <c r="R13" s="182"/>
      <c r="S13" s="37"/>
      <c r="T13" s="136"/>
      <c r="U13" s="147"/>
      <c r="V13" s="37"/>
      <c r="W13" s="52"/>
      <c r="X13" s="108"/>
      <c r="Y13" s="37"/>
    </row>
    <row r="14" spans="1:25" ht="13.5" thickBot="1" x14ac:dyDescent="0.25">
      <c r="A14" s="35"/>
      <c r="B14" s="36"/>
      <c r="C14" s="36"/>
      <c r="D14" s="179"/>
      <c r="E14" s="180"/>
      <c r="F14" s="176"/>
      <c r="G14" s="177"/>
      <c r="H14" s="181"/>
      <c r="I14" s="182"/>
      <c r="J14" s="183"/>
      <c r="K14" s="181"/>
      <c r="L14" s="182"/>
      <c r="M14" s="183"/>
      <c r="N14" s="181"/>
      <c r="O14" s="182"/>
      <c r="P14" s="176"/>
      <c r="Q14" s="181"/>
      <c r="R14" s="182"/>
      <c r="S14" s="37"/>
      <c r="T14" s="136"/>
      <c r="U14" s="147"/>
      <c r="V14" s="37"/>
      <c r="W14" s="52"/>
      <c r="X14" s="108"/>
      <c r="Y14" s="37"/>
    </row>
    <row r="15" spans="1:25" x14ac:dyDescent="0.2">
      <c r="A15" s="39" t="s">
        <v>7</v>
      </c>
      <c r="B15" s="40" t="s">
        <v>50</v>
      </c>
      <c r="C15" s="40"/>
      <c r="D15" s="194">
        <v>93213</v>
      </c>
      <c r="E15" s="197">
        <v>460.8</v>
      </c>
      <c r="F15" s="55"/>
      <c r="G15" s="56"/>
      <c r="H15" s="184">
        <v>28234</v>
      </c>
      <c r="I15" s="191">
        <v>924.26999999999987</v>
      </c>
      <c r="J15" s="55"/>
      <c r="K15" s="188">
        <v>176</v>
      </c>
      <c r="L15" s="195">
        <v>116.881</v>
      </c>
      <c r="M15" s="55"/>
      <c r="N15" s="184">
        <v>199</v>
      </c>
      <c r="O15" s="205">
        <v>171.614</v>
      </c>
      <c r="P15" s="55"/>
      <c r="Q15" s="189">
        <v>396</v>
      </c>
      <c r="R15" s="190">
        <v>1000.235</v>
      </c>
      <c r="S15" s="55"/>
      <c r="T15" s="135">
        <f>SUM(H15,K15,N15,Q15)</f>
        <v>29005</v>
      </c>
      <c r="U15" s="139">
        <f>SUM(I15,L15,O15,R15)</f>
        <v>2213</v>
      </c>
      <c r="V15" s="55"/>
      <c r="W15" s="47">
        <f>SUM(T15,D15)</f>
        <v>122218</v>
      </c>
      <c r="X15" s="109">
        <f>SUM(U15,E15)</f>
        <v>2673.8</v>
      </c>
      <c r="Y15" s="37"/>
    </row>
    <row r="16" spans="1:25" x14ac:dyDescent="0.2">
      <c r="A16" s="48"/>
      <c r="B16" s="36" t="s">
        <v>51</v>
      </c>
      <c r="C16" s="36"/>
      <c r="D16" s="60">
        <v>972925</v>
      </c>
      <c r="E16" s="198">
        <v>3674.9230000000002</v>
      </c>
      <c r="F16" s="59"/>
      <c r="G16" s="60"/>
      <c r="H16" s="185">
        <v>125581</v>
      </c>
      <c r="I16" s="186">
        <v>1721.4830000000004</v>
      </c>
      <c r="J16" s="59"/>
      <c r="K16" s="193">
        <v>227</v>
      </c>
      <c r="L16" s="196">
        <v>150.74299999999999</v>
      </c>
      <c r="M16" s="59"/>
      <c r="N16" s="193">
        <v>238</v>
      </c>
      <c r="O16" s="196">
        <v>204.191</v>
      </c>
      <c r="P16" s="59"/>
      <c r="Q16" s="185">
        <v>487</v>
      </c>
      <c r="R16" s="187">
        <v>1178.4559999999999</v>
      </c>
      <c r="S16" s="59"/>
      <c r="T16" s="136">
        <f>SUM(H16,K16,N16,Q16)</f>
        <v>126533</v>
      </c>
      <c r="U16" s="140">
        <f>SUM(I16,L16,O16,R16)</f>
        <v>3254.8730000000005</v>
      </c>
      <c r="V16" s="59"/>
      <c r="W16" s="52">
        <f>SUM(T16,D16)</f>
        <v>1099458</v>
      </c>
      <c r="X16" s="110">
        <f>SUM(U16,E16)</f>
        <v>6929.7960000000003</v>
      </c>
      <c r="Y16" s="37"/>
    </row>
    <row r="17" spans="1:58" s="67" customFormat="1" ht="13.5" thickBot="1" x14ac:dyDescent="0.25">
      <c r="A17" s="158"/>
      <c r="B17" s="157" t="s">
        <v>52</v>
      </c>
      <c r="C17" s="157"/>
      <c r="D17" s="124">
        <f>IF(ISERROR(D15/D16), "", D15/D16)</f>
        <v>9.5806973816070104E-2</v>
      </c>
      <c r="E17" s="125">
        <f>IF(ISERROR(E15/E16), "", E15/E16)</f>
        <v>0.12539038232909913</v>
      </c>
      <c r="F17" s="126"/>
      <c r="G17" s="127"/>
      <c r="H17" s="128">
        <f>IF(ISERROR(H15/H16), "", H15/H16)</f>
        <v>0.22482700408501285</v>
      </c>
      <c r="I17" s="129">
        <f>IF(ISERROR(I15/I16), "", I15/I16)</f>
        <v>0.53690335600177264</v>
      </c>
      <c r="J17" s="130"/>
      <c r="K17" s="128">
        <f>IF(ISERROR(K15/K16), "", K15/K16)</f>
        <v>0.77533039647577096</v>
      </c>
      <c r="L17" s="129">
        <f>IF(ISERROR(L15/L16), "", L15/L16)</f>
        <v>0.77536602031271773</v>
      </c>
      <c r="M17" s="130"/>
      <c r="N17" s="128">
        <f>IF(ISERROR(N15/N16), "", N15/N16)</f>
        <v>0.83613445378151263</v>
      </c>
      <c r="O17" s="129">
        <f>IF(ISERROR(O15/O16), "", O15/O16)</f>
        <v>0.84045819845144987</v>
      </c>
      <c r="P17" s="126"/>
      <c r="Q17" s="128">
        <f>IF(ISERROR(Q15/Q16), "", Q15/Q16)</f>
        <v>0.81314168377823404</v>
      </c>
      <c r="R17" s="129">
        <f>IF(ISERROR(R15/R16), "", R15/R16)</f>
        <v>0.84876737018607407</v>
      </c>
      <c r="S17" s="126"/>
      <c r="T17" s="137">
        <f>IF(ISERROR(T15/T16), "", T15/T16)</f>
        <v>0.2292287387479946</v>
      </c>
      <c r="U17" s="138">
        <f>IF(ISERROR(U15/U16), "", U15/U16)</f>
        <v>0.67990363986551849</v>
      </c>
      <c r="V17" s="126"/>
      <c r="W17" s="131">
        <f>IF(ISERROR(W15/W16), "", W15/W16)</f>
        <v>0.11116204529868354</v>
      </c>
      <c r="X17" s="132">
        <f>IF(ISERROR(X15/X16), "", X15/X16)</f>
        <v>0.38584108392223959</v>
      </c>
      <c r="Y17" s="54"/>
      <c r="Z17" s="66"/>
      <c r="AA17" s="66"/>
      <c r="AB17" s="66"/>
      <c r="AC17" s="66"/>
    </row>
    <row r="18" spans="1:58" s="9" customFormat="1" x14ac:dyDescent="0.2">
      <c r="A18" s="63"/>
      <c r="B18" s="36"/>
      <c r="C18" s="36"/>
      <c r="D18" s="179"/>
      <c r="E18" s="180"/>
      <c r="F18" s="176"/>
      <c r="G18" s="177"/>
      <c r="H18" s="181"/>
      <c r="I18" s="182"/>
      <c r="J18" s="183"/>
      <c r="K18" s="181"/>
      <c r="L18" s="182"/>
      <c r="M18" s="183"/>
      <c r="N18" s="181"/>
      <c r="O18" s="182"/>
      <c r="P18" s="176"/>
      <c r="Q18" s="181"/>
      <c r="R18" s="182"/>
      <c r="S18" s="37"/>
      <c r="T18" s="136"/>
      <c r="U18" s="147"/>
      <c r="V18" s="37"/>
      <c r="W18" s="52"/>
      <c r="X18" s="108"/>
      <c r="Y18" s="37"/>
      <c r="Z18" s="2"/>
      <c r="AA18" s="2"/>
      <c r="AB18" s="2"/>
      <c r="AC18" s="2"/>
    </row>
    <row r="19" spans="1:58" s="9" customFormat="1" ht="13.5" thickBot="1" x14ac:dyDescent="0.25">
      <c r="A19" s="63"/>
      <c r="B19" s="36"/>
      <c r="C19" s="36"/>
      <c r="D19" s="179"/>
      <c r="E19" s="180"/>
      <c r="F19" s="176"/>
      <c r="G19" s="177"/>
      <c r="H19" s="181"/>
      <c r="I19" s="182"/>
      <c r="J19" s="183"/>
      <c r="K19" s="181"/>
      <c r="L19" s="182"/>
      <c r="M19" s="183"/>
      <c r="N19" s="181"/>
      <c r="O19" s="182"/>
      <c r="P19" s="176"/>
      <c r="Q19" s="181"/>
      <c r="R19" s="182"/>
      <c r="S19" s="37"/>
      <c r="T19" s="136"/>
      <c r="U19" s="147"/>
      <c r="V19" s="37"/>
      <c r="W19" s="52"/>
      <c r="X19" s="108"/>
      <c r="Y19" s="37"/>
      <c r="Z19" s="2"/>
      <c r="AA19" s="2"/>
      <c r="AB19" s="2"/>
      <c r="AC19" s="2"/>
    </row>
    <row r="20" spans="1:58" s="1" customFormat="1" x14ac:dyDescent="0.2">
      <c r="A20" s="39" t="s">
        <v>8</v>
      </c>
      <c r="B20" s="40" t="s">
        <v>50</v>
      </c>
      <c r="C20" s="40"/>
      <c r="D20" s="194">
        <v>105796</v>
      </c>
      <c r="E20" s="197">
        <v>328.9</v>
      </c>
      <c r="F20" s="55"/>
      <c r="G20" s="56"/>
      <c r="H20" s="184">
        <v>46847</v>
      </c>
      <c r="I20" s="191">
        <v>1689</v>
      </c>
      <c r="J20" s="55"/>
      <c r="K20" s="188">
        <v>742</v>
      </c>
      <c r="L20" s="195">
        <v>447</v>
      </c>
      <c r="M20" s="55"/>
      <c r="N20" s="184">
        <v>177</v>
      </c>
      <c r="O20" s="205">
        <v>175</v>
      </c>
      <c r="P20" s="55"/>
      <c r="Q20" s="189">
        <v>904</v>
      </c>
      <c r="R20" s="190">
        <v>1830</v>
      </c>
      <c r="S20" s="55"/>
      <c r="T20" s="135">
        <f>SUM(H20,K20,N20,Q20)</f>
        <v>48670</v>
      </c>
      <c r="U20" s="139">
        <f>SUM(I20,L20,O20,R20)</f>
        <v>4141</v>
      </c>
      <c r="V20" s="55"/>
      <c r="W20" s="47">
        <f>SUM(T20,D20)</f>
        <v>154466</v>
      </c>
      <c r="X20" s="109">
        <f>SUM(U20,E20)</f>
        <v>4469.8999999999996</v>
      </c>
      <c r="Y20" s="37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58" s="8" customFormat="1" x14ac:dyDescent="0.2">
      <c r="A21" s="64"/>
      <c r="B21" s="36" t="s">
        <v>51</v>
      </c>
      <c r="C21" s="36"/>
      <c r="D21" s="60">
        <v>1832620</v>
      </c>
      <c r="E21" s="198">
        <v>5030.2999999999993</v>
      </c>
      <c r="F21" s="59"/>
      <c r="G21" s="60"/>
      <c r="H21" s="185">
        <v>298637</v>
      </c>
      <c r="I21" s="186">
        <v>3890</v>
      </c>
      <c r="J21" s="59"/>
      <c r="K21" s="193">
        <v>1637</v>
      </c>
      <c r="L21" s="196">
        <v>953</v>
      </c>
      <c r="M21" s="59"/>
      <c r="N21" s="193">
        <v>232</v>
      </c>
      <c r="O21" s="196">
        <v>222</v>
      </c>
      <c r="P21" s="59"/>
      <c r="Q21" s="185">
        <v>1291</v>
      </c>
      <c r="R21" s="187">
        <v>2069</v>
      </c>
      <c r="S21" s="59"/>
      <c r="T21" s="136">
        <f>SUM(H21,K21,N21,Q21)</f>
        <v>301797</v>
      </c>
      <c r="U21" s="140">
        <f>SUM(I21,L21,O21,R21)</f>
        <v>7134</v>
      </c>
      <c r="V21" s="59"/>
      <c r="W21" s="52">
        <f>SUM(T21,D21)</f>
        <v>2134417</v>
      </c>
      <c r="X21" s="110">
        <f>SUM(U21,E21)</f>
        <v>12164.3</v>
      </c>
      <c r="Y21" s="37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58" s="66" customFormat="1" ht="13.5" thickBot="1" x14ac:dyDescent="0.25">
      <c r="A22" s="156"/>
      <c r="B22" s="157" t="s">
        <v>52</v>
      </c>
      <c r="C22" s="157"/>
      <c r="D22" s="124">
        <f>IF(ISERROR(D20/D21), "", D20/D21)</f>
        <v>5.7729371064377775E-2</v>
      </c>
      <c r="E22" s="125">
        <f>IF(ISERROR(E20/E21), "", E20/E21)</f>
        <v>6.5383774327574903E-2</v>
      </c>
      <c r="F22" s="126"/>
      <c r="G22" s="127"/>
      <c r="H22" s="128">
        <f>IF(ISERROR(H20/H21), "", H20/H21)</f>
        <v>0.15686937653405306</v>
      </c>
      <c r="I22" s="129">
        <f>IF(ISERROR(I20/I21), "", I20/I21)</f>
        <v>0.43419023136246787</v>
      </c>
      <c r="J22" s="130"/>
      <c r="K22" s="128">
        <f>IF(ISERROR(K20/K21), "", K20/K21)</f>
        <v>0.45326817348808796</v>
      </c>
      <c r="L22" s="129">
        <f>IF(ISERROR(L20/L21), "", L20/L21)</f>
        <v>0.46904512067156351</v>
      </c>
      <c r="M22" s="130"/>
      <c r="N22" s="128">
        <f>IF(ISERROR(N20/N21), "", N20/N21)</f>
        <v>0.76293103448275867</v>
      </c>
      <c r="O22" s="129">
        <f>IF(ISERROR(O20/O21), "", O20/O21)</f>
        <v>0.78828828828828834</v>
      </c>
      <c r="P22" s="126"/>
      <c r="Q22" s="128">
        <f>IF(ISERROR(Q20/Q21), "", Q20/Q21)</f>
        <v>0.70023237800154914</v>
      </c>
      <c r="R22" s="129">
        <f>IF(ISERROR(R20/R21), "", R20/R21)</f>
        <v>0.88448525857902371</v>
      </c>
      <c r="S22" s="126"/>
      <c r="T22" s="137">
        <f>IF(ISERROR(T20/T21), "", T20/T21)</f>
        <v>0.16126734195502274</v>
      </c>
      <c r="U22" s="138">
        <f>IF(ISERROR(U20/U21), "", U20/U21)</f>
        <v>0.58045977011494254</v>
      </c>
      <c r="V22" s="126"/>
      <c r="W22" s="133">
        <f>IF(ISERROR(W20/W21), "", W20/W21)</f>
        <v>7.2369176220016984E-2</v>
      </c>
      <c r="X22" s="134">
        <f>IF(ISERROR(X20/X21), "", X20/X21)</f>
        <v>0.36746051971753407</v>
      </c>
      <c r="Y22" s="54"/>
      <c r="AD22" s="67"/>
      <c r="AE22" s="67"/>
      <c r="AF22" s="67"/>
      <c r="AG22" s="67"/>
      <c r="AH22" s="67"/>
      <c r="AI22" s="67"/>
      <c r="AJ22" s="67"/>
    </row>
    <row r="23" spans="1:58" x14ac:dyDescent="0.2">
      <c r="A23" s="35"/>
      <c r="B23" s="36"/>
      <c r="C23" s="36"/>
      <c r="D23" s="179"/>
      <c r="E23" s="180"/>
      <c r="F23" s="176"/>
      <c r="G23" s="177"/>
      <c r="H23" s="181"/>
      <c r="I23" s="182"/>
      <c r="J23" s="183"/>
      <c r="K23" s="181"/>
      <c r="L23" s="182"/>
      <c r="M23" s="183"/>
      <c r="N23" s="181"/>
      <c r="O23" s="182"/>
      <c r="P23" s="176"/>
      <c r="Q23" s="181"/>
      <c r="R23" s="182"/>
      <c r="S23" s="37"/>
      <c r="T23" s="136"/>
      <c r="U23" s="147"/>
      <c r="V23" s="37"/>
      <c r="W23" s="52"/>
      <c r="X23" s="108"/>
      <c r="Y23" s="37"/>
      <c r="AD23" s="9"/>
      <c r="AE23" s="9"/>
      <c r="AF23" s="9"/>
      <c r="AG23" s="9"/>
      <c r="AH23" s="9"/>
      <c r="AI23" s="9"/>
      <c r="AJ23" s="9"/>
    </row>
    <row r="24" spans="1:58" ht="13.5" thickBot="1" x14ac:dyDescent="0.25">
      <c r="A24" s="35"/>
      <c r="B24" s="36"/>
      <c r="C24" s="36"/>
      <c r="D24" s="179"/>
      <c r="E24" s="180"/>
      <c r="F24" s="176"/>
      <c r="G24" s="177"/>
      <c r="H24" s="181"/>
      <c r="I24" s="182"/>
      <c r="J24" s="183"/>
      <c r="K24" s="181"/>
      <c r="L24" s="182"/>
      <c r="M24" s="183"/>
      <c r="N24" s="181"/>
      <c r="O24" s="182"/>
      <c r="P24" s="176"/>
      <c r="Q24" s="181"/>
      <c r="R24" s="182"/>
      <c r="S24" s="37"/>
      <c r="T24" s="136"/>
      <c r="U24" s="147"/>
      <c r="V24" s="37"/>
      <c r="W24" s="52"/>
      <c r="X24" s="108"/>
      <c r="Y24" s="37"/>
      <c r="AD24" s="9"/>
      <c r="AE24" s="9"/>
      <c r="AF24" s="9"/>
      <c r="AG24" s="9"/>
      <c r="AH24" s="9"/>
      <c r="AI24" s="9"/>
      <c r="AJ24" s="9"/>
    </row>
    <row r="25" spans="1:58" x14ac:dyDescent="0.2">
      <c r="A25" s="39" t="s">
        <v>20</v>
      </c>
      <c r="B25" s="40" t="s">
        <v>50</v>
      </c>
      <c r="C25" s="40"/>
      <c r="D25" s="194">
        <v>2643</v>
      </c>
      <c r="E25" s="197">
        <v>15.8</v>
      </c>
      <c r="F25" s="55"/>
      <c r="G25" s="56"/>
      <c r="H25" s="184">
        <v>1131</v>
      </c>
      <c r="I25" s="191">
        <v>47.78</v>
      </c>
      <c r="J25" s="55"/>
      <c r="K25" s="188">
        <v>17</v>
      </c>
      <c r="L25" s="195">
        <v>10.7</v>
      </c>
      <c r="M25" s="55"/>
      <c r="N25" s="184">
        <v>4</v>
      </c>
      <c r="O25" s="205">
        <v>3.39</v>
      </c>
      <c r="P25" s="55"/>
      <c r="Q25" s="189">
        <v>12</v>
      </c>
      <c r="R25" s="190">
        <v>30.19</v>
      </c>
      <c r="S25" s="55"/>
      <c r="T25" s="135">
        <f>SUM(H25,K25,N25,Q25)</f>
        <v>1164</v>
      </c>
      <c r="U25" s="139">
        <f>SUM(I25,L25,O25,R25)</f>
        <v>92.06</v>
      </c>
      <c r="V25" s="55"/>
      <c r="W25" s="47">
        <f>SUM(T25,D25)</f>
        <v>3807</v>
      </c>
      <c r="X25" s="109">
        <f>SUM(U25,E25)</f>
        <v>107.86</v>
      </c>
      <c r="Y25" s="37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8" x14ac:dyDescent="0.2">
      <c r="A26" s="48"/>
      <c r="B26" s="36" t="s">
        <v>51</v>
      </c>
      <c r="C26" s="36"/>
      <c r="D26" s="60">
        <v>62988</v>
      </c>
      <c r="E26" s="198">
        <v>286.52999999999997</v>
      </c>
      <c r="F26" s="59"/>
      <c r="G26" s="60"/>
      <c r="H26" s="185">
        <v>8947</v>
      </c>
      <c r="I26" s="186">
        <v>120.9</v>
      </c>
      <c r="J26" s="59"/>
      <c r="K26" s="193">
        <v>20</v>
      </c>
      <c r="L26" s="196">
        <v>12.53</v>
      </c>
      <c r="M26" s="59"/>
      <c r="N26" s="193">
        <v>10</v>
      </c>
      <c r="O26" s="196">
        <v>8.7100000000000009</v>
      </c>
      <c r="P26" s="59"/>
      <c r="Q26" s="185">
        <v>12</v>
      </c>
      <c r="R26" s="187">
        <v>30.19</v>
      </c>
      <c r="S26" s="59"/>
      <c r="T26" s="136">
        <f>SUM(H26,K26,N26,Q26)</f>
        <v>8989</v>
      </c>
      <c r="U26" s="140">
        <f>SUM(I26,L26,O26,R26)</f>
        <v>172.33</v>
      </c>
      <c r="V26" s="59"/>
      <c r="W26" s="52">
        <f>SUM(T26,D26)</f>
        <v>71977</v>
      </c>
      <c r="X26" s="110">
        <f>SUM(U26,E26)</f>
        <v>458.86</v>
      </c>
      <c r="Y26" s="37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</row>
    <row r="27" spans="1:58" s="67" customFormat="1" ht="13.5" thickBot="1" x14ac:dyDescent="0.25">
      <c r="A27" s="158"/>
      <c r="B27" s="157" t="s">
        <v>52</v>
      </c>
      <c r="C27" s="157"/>
      <c r="D27" s="124">
        <f>IF(ISERROR(D25/D26), "", D25/D26)</f>
        <v>4.196037340445799E-2</v>
      </c>
      <c r="E27" s="125">
        <f>IF(ISERROR(E25/E26), "", E25/E26)</f>
        <v>5.5142567968450081E-2</v>
      </c>
      <c r="F27" s="126"/>
      <c r="G27" s="127"/>
      <c r="H27" s="128">
        <f>IF(ISERROR(H25/H26), "", H25/H26)</f>
        <v>0.12641108751536828</v>
      </c>
      <c r="I27" s="129">
        <f>IF(ISERROR(I25/I26), "", I25/I26)</f>
        <v>0.39520264681555001</v>
      </c>
      <c r="J27" s="130"/>
      <c r="K27" s="128">
        <f>IF(ISERROR(K25/K26), "", K25/K26)</f>
        <v>0.85</v>
      </c>
      <c r="L27" s="129">
        <f>IF(ISERROR(L25/L26), "", L25/L26)</f>
        <v>0.85395051875498806</v>
      </c>
      <c r="M27" s="130"/>
      <c r="N27" s="128">
        <f>IF(ISERROR(N25/N26), "", N25/N26)</f>
        <v>0.4</v>
      </c>
      <c r="O27" s="129">
        <f>IF(ISERROR(O25/O26), "", O25/O26)</f>
        <v>0.38920780711825487</v>
      </c>
      <c r="P27" s="126"/>
      <c r="Q27" s="128">
        <f>IF(ISERROR(Q25/Q26), "", Q25/Q26)</f>
        <v>1</v>
      </c>
      <c r="R27" s="129">
        <f>IF(ISERROR(R25/R26), "", R25/R26)</f>
        <v>1</v>
      </c>
      <c r="S27" s="126"/>
      <c r="T27" s="137">
        <f>IF(ISERROR(T25/T26), "", T25/T26)</f>
        <v>0.12949160084547781</v>
      </c>
      <c r="U27" s="138">
        <f>IF(ISERROR(U25/U26), "", U25/U26)</f>
        <v>0.53420762490570417</v>
      </c>
      <c r="V27" s="126"/>
      <c r="W27" s="133">
        <f>IF(ISERROR(W25/W26), "", W25/W26)</f>
        <v>5.289189602234047E-2</v>
      </c>
      <c r="X27" s="134">
        <f>IF(ISERROR(X25/X26), "", X25/X26)</f>
        <v>0.2350608028592599</v>
      </c>
      <c r="Y27" s="54"/>
      <c r="Z27" s="66"/>
      <c r="AA27" s="66"/>
      <c r="AB27" s="66"/>
      <c r="AC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</row>
    <row r="28" spans="1:58" ht="13.5" thickBot="1" x14ac:dyDescent="0.25">
      <c r="A28" s="35"/>
      <c r="B28" s="36"/>
      <c r="C28" s="36"/>
      <c r="D28" s="68"/>
      <c r="E28" s="69"/>
      <c r="F28" s="59"/>
      <c r="G28" s="70"/>
      <c r="H28" s="71"/>
      <c r="I28" s="72"/>
      <c r="J28" s="73"/>
      <c r="K28" s="71"/>
      <c r="L28" s="72"/>
      <c r="M28" s="73"/>
      <c r="N28" s="71"/>
      <c r="O28" s="72"/>
      <c r="P28" s="74"/>
      <c r="Q28" s="71"/>
      <c r="R28" s="72"/>
      <c r="S28" s="74"/>
      <c r="T28" s="71"/>
      <c r="U28" s="69"/>
      <c r="V28" s="59"/>
      <c r="W28" s="53"/>
      <c r="X28" s="111"/>
      <c r="Y28" s="59"/>
      <c r="AD28" s="1"/>
      <c r="AE28" s="1"/>
      <c r="AF28" s="1"/>
      <c r="AG28" s="1"/>
      <c r="AH28" s="1"/>
      <c r="AI28" s="1"/>
      <c r="AJ28" s="1"/>
      <c r="BF28" s="9"/>
    </row>
    <row r="29" spans="1:58" s="1" customFormat="1" ht="13.5" x14ac:dyDescent="0.25">
      <c r="B29" s="18"/>
      <c r="C29" s="18"/>
      <c r="D29" s="19"/>
      <c r="E29" s="19"/>
      <c r="F29" s="19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19"/>
      <c r="W29" s="76"/>
      <c r="X29" s="76"/>
      <c r="Y29" s="19"/>
      <c r="Z29" s="9"/>
      <c r="AA29" s="9"/>
      <c r="AB29" s="9"/>
      <c r="AC29" s="9"/>
      <c r="AD29" s="8"/>
      <c r="AE29" s="8"/>
      <c r="AF29" s="8"/>
      <c r="AG29" s="8"/>
      <c r="AH29" s="8"/>
      <c r="AI29" s="8"/>
      <c r="AJ29" s="8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</row>
    <row r="30" spans="1:58" s="8" customFormat="1" ht="13.5" x14ac:dyDescent="0.25">
      <c r="B30" s="18"/>
      <c r="C30" s="18"/>
      <c r="D30" s="19"/>
      <c r="E30" s="19"/>
      <c r="F30" s="19"/>
      <c r="G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19"/>
      <c r="W30" s="76"/>
      <c r="X30" s="76"/>
      <c r="Y30" s="19"/>
      <c r="Z30" s="9"/>
      <c r="AA30" s="9"/>
      <c r="AB30" s="9"/>
      <c r="AC30" s="9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1"/>
    </row>
    <row r="31" spans="1:58" x14ac:dyDescent="0.2">
      <c r="B31" s="15"/>
      <c r="C31" s="15"/>
      <c r="D31" s="15"/>
      <c r="E31" s="15"/>
      <c r="F31" s="15"/>
      <c r="G31" s="15"/>
      <c r="H31" s="178" t="s">
        <v>84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77"/>
      <c r="X31" s="77"/>
      <c r="Y31" s="15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8"/>
    </row>
    <row r="32" spans="1:58" ht="13.5" x14ac:dyDescent="0.2">
      <c r="B32" s="14"/>
      <c r="C32" s="14"/>
      <c r="D32" s="14"/>
      <c r="E32" s="14"/>
      <c r="F32" s="14"/>
      <c r="G32" s="14"/>
      <c r="H32" s="178" t="s">
        <v>60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78"/>
      <c r="X32" s="78"/>
      <c r="Y32" s="14"/>
      <c r="Z32" s="8"/>
      <c r="AA32" s="8"/>
      <c r="AB32" s="8"/>
      <c r="AC32" s="8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2:58" x14ac:dyDescent="0.2">
      <c r="B33" s="15"/>
      <c r="C33" s="15"/>
      <c r="D33" s="23"/>
      <c r="E33" s="23"/>
      <c r="F33" s="23"/>
      <c r="G33" s="23"/>
      <c r="H33" s="18" t="s">
        <v>85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79"/>
      <c r="X33" s="79"/>
      <c r="Y33" s="23"/>
      <c r="AD33" s="9"/>
      <c r="AE33" s="9"/>
      <c r="AF33" s="9"/>
      <c r="AG33" s="9"/>
      <c r="AH33" s="9"/>
      <c r="AI33" s="9"/>
      <c r="AJ33" s="9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2:58" s="9" customFormat="1" x14ac:dyDescent="0.2">
      <c r="B34" s="15"/>
      <c r="C34" s="15"/>
      <c r="D34" s="23"/>
      <c r="E34" s="23"/>
      <c r="F34" s="23"/>
      <c r="G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79"/>
      <c r="X34" s="79"/>
      <c r="Y34" s="23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</row>
    <row r="35" spans="2:58" x14ac:dyDescent="0.25">
      <c r="B35" s="15"/>
      <c r="C35" s="15"/>
      <c r="D35" s="16"/>
      <c r="E35" s="16"/>
      <c r="F35" s="16"/>
      <c r="G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80"/>
      <c r="X35" s="80"/>
      <c r="Y35" s="16"/>
      <c r="AD35" s="1"/>
      <c r="AE35" s="1"/>
      <c r="AF35" s="1"/>
      <c r="AG35" s="1"/>
      <c r="AH35" s="1"/>
      <c r="AI35" s="1"/>
      <c r="AJ35" s="1"/>
      <c r="BF35" s="9"/>
    </row>
    <row r="36" spans="2:58" x14ac:dyDescent="0.25">
      <c r="B36" s="15"/>
      <c r="C36" s="15"/>
      <c r="D36" s="16"/>
      <c r="E36" s="16"/>
      <c r="F36" s="16"/>
      <c r="G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80"/>
      <c r="X36" s="80"/>
      <c r="Y36" s="16"/>
      <c r="AD36" s="8"/>
      <c r="AE36" s="8"/>
      <c r="AF36" s="8"/>
      <c r="AG36" s="8"/>
      <c r="AH36" s="8"/>
      <c r="AI36" s="8"/>
      <c r="AJ36" s="8"/>
    </row>
    <row r="37" spans="2:58" ht="13.5" x14ac:dyDescent="0.25"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76"/>
      <c r="X37" s="76"/>
      <c r="Y37" s="19"/>
      <c r="Z37" s="9"/>
      <c r="AA37" s="9"/>
      <c r="AB37" s="9"/>
      <c r="AC37" s="9"/>
    </row>
    <row r="38" spans="2:58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77"/>
      <c r="X38" s="77"/>
      <c r="Y38" s="15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</row>
    <row r="39" spans="2:58" ht="13.5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78"/>
      <c r="X39" s="78"/>
      <c r="Y39" s="14"/>
      <c r="Z39" s="8"/>
      <c r="AA39" s="8"/>
      <c r="AB39" s="8"/>
      <c r="AC39" s="8"/>
    </row>
    <row r="40" spans="2:58" x14ac:dyDescent="0.25">
      <c r="B40" s="15"/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80"/>
      <c r="X40" s="80"/>
      <c r="Y40" s="16"/>
      <c r="Z40" s="4"/>
      <c r="AA40" s="4"/>
      <c r="AD40" s="9"/>
      <c r="AE40" s="9"/>
      <c r="AF40" s="9"/>
      <c r="AG40" s="9"/>
      <c r="AH40" s="9"/>
      <c r="AI40" s="9"/>
      <c r="AJ40" s="9"/>
    </row>
    <row r="41" spans="2:58" x14ac:dyDescent="0.25">
      <c r="B41" s="15"/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80"/>
      <c r="X41" s="80"/>
      <c r="Y41" s="16"/>
      <c r="Z41" s="4"/>
      <c r="AA41" s="4"/>
    </row>
    <row r="42" spans="2:58" x14ac:dyDescent="0.25">
      <c r="B42" s="15"/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80"/>
      <c r="X42" s="80"/>
      <c r="Y42" s="16"/>
      <c r="Z42" s="12"/>
    </row>
    <row r="43" spans="2:58" x14ac:dyDescent="0.25">
      <c r="B43" s="15"/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80"/>
      <c r="X43" s="80"/>
      <c r="Y43" s="16"/>
      <c r="Z43" s="4"/>
    </row>
    <row r="44" spans="2:58" ht="13.5" x14ac:dyDescent="0.25">
      <c r="B44" s="18"/>
      <c r="C44" s="18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76"/>
      <c r="X44" s="76"/>
      <c r="Y44" s="19"/>
      <c r="Z44" s="11"/>
      <c r="AA44" s="9"/>
      <c r="AB44" s="9"/>
      <c r="AC44" s="9"/>
    </row>
    <row r="45" spans="2:58" x14ac:dyDescent="0.25"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81"/>
      <c r="X45" s="81"/>
      <c r="Y45" s="4"/>
    </row>
    <row r="46" spans="2:58" x14ac:dyDescent="0.25">
      <c r="D46" s="13"/>
      <c r="E46" s="13"/>
      <c r="F46" s="13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82"/>
      <c r="X46" s="82"/>
      <c r="Y46" s="12"/>
    </row>
    <row r="47" spans="2:58" x14ac:dyDescent="0.25">
      <c r="B47" s="21"/>
      <c r="C47" s="21"/>
    </row>
  </sheetData>
  <mergeCells count="9">
    <mergeCell ref="A4:Y4"/>
    <mergeCell ref="D5:E5"/>
    <mergeCell ref="G5:U5"/>
    <mergeCell ref="W5:X5"/>
    <mergeCell ref="T6:U6"/>
    <mergeCell ref="H6:I6"/>
    <mergeCell ref="K6:L6"/>
    <mergeCell ref="N6:O6"/>
    <mergeCell ref="Q6:R6"/>
  </mergeCells>
  <phoneticPr fontId="15" type="noConversion"/>
  <pageMargins left="0.75" right="0.75" top="1" bottom="1" header="0.5" footer="0.5"/>
  <pageSetup paperSize="5" scale="45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2">
    <pageSetUpPr fitToPage="1"/>
  </sheetPr>
  <dimension ref="A1:BF47"/>
  <sheetViews>
    <sheetView workbookViewId="0">
      <selection activeCell="R8" sqref="R8"/>
    </sheetView>
  </sheetViews>
  <sheetFormatPr defaultRowHeight="12.75" x14ac:dyDescent="0.25"/>
  <cols>
    <col min="1" max="1" width="6.75" style="2" customWidth="1"/>
    <col min="2" max="2" width="11.875" style="2" customWidth="1"/>
    <col min="3" max="3" width="0.75" style="2" customWidth="1"/>
    <col min="4" max="5" width="8.875" style="2" customWidth="1"/>
    <col min="6" max="6" width="2.625" style="2" customWidth="1"/>
    <col min="7" max="7" width="0.5" style="2" customWidth="1"/>
    <col min="8" max="9" width="8.875" style="2" customWidth="1"/>
    <col min="10" max="10" width="0.625" style="2" customWidth="1"/>
    <col min="11" max="12" width="8.875" style="2" customWidth="1"/>
    <col min="13" max="13" width="0.625" style="2" customWidth="1"/>
    <col min="14" max="15" width="8.875" style="2" customWidth="1"/>
    <col min="16" max="16" width="0.5" style="2" customWidth="1"/>
    <col min="17" max="18" width="8.875" style="2" customWidth="1"/>
    <col min="19" max="19" width="0.625" style="2" customWidth="1"/>
    <col min="20" max="21" width="8.875" style="2" customWidth="1"/>
    <col min="22" max="22" width="2.5" style="2" customWidth="1"/>
    <col min="23" max="24" width="8.875" style="7" customWidth="1"/>
    <col min="25" max="25" width="1.375" style="2" customWidth="1"/>
    <col min="26" max="16384" width="9" style="2"/>
  </cols>
  <sheetData>
    <row r="1" spans="1:25" ht="15.75" customHeight="1" x14ac:dyDescent="0.25">
      <c r="A1" s="164" t="s">
        <v>42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</row>
    <row r="2" spans="1:25" ht="15.75" customHeight="1" x14ac:dyDescent="0.25">
      <c r="A2" s="165" t="s">
        <v>82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</row>
    <row r="4" spans="1:25" s="7" customFormat="1" ht="16.5" customHeight="1" thickBot="1" x14ac:dyDescent="0.3">
      <c r="A4" s="208" t="s">
        <v>1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08"/>
      <c r="T4" s="208"/>
      <c r="U4" s="208"/>
      <c r="V4" s="208"/>
      <c r="W4" s="208"/>
      <c r="X4" s="208"/>
      <c r="Y4" s="208"/>
    </row>
    <row r="5" spans="1:25" s="8" customFormat="1" ht="15.75" x14ac:dyDescent="0.25">
      <c r="A5" s="25" t="s">
        <v>56</v>
      </c>
      <c r="B5" s="26"/>
      <c r="C5" s="26"/>
      <c r="D5" s="209" t="s">
        <v>3</v>
      </c>
      <c r="E5" s="210"/>
      <c r="F5" s="27"/>
      <c r="G5" s="209" t="s">
        <v>43</v>
      </c>
      <c r="H5" s="211"/>
      <c r="I5" s="211"/>
      <c r="J5" s="211"/>
      <c r="K5" s="211"/>
      <c r="L5" s="211"/>
      <c r="M5" s="211"/>
      <c r="N5" s="211"/>
      <c r="O5" s="211"/>
      <c r="P5" s="211"/>
      <c r="Q5" s="211"/>
      <c r="R5" s="211"/>
      <c r="S5" s="211"/>
      <c r="T5" s="211"/>
      <c r="U5" s="210"/>
      <c r="V5" s="28"/>
      <c r="W5" s="209" t="s">
        <v>11</v>
      </c>
      <c r="X5" s="212"/>
      <c r="Y5" s="28"/>
    </row>
    <row r="6" spans="1:25" s="8" customFormat="1" ht="13.5" x14ac:dyDescent="0.25">
      <c r="A6" s="29"/>
      <c r="B6" s="26"/>
      <c r="C6" s="26"/>
      <c r="D6" s="30"/>
      <c r="E6" s="31"/>
      <c r="F6" s="26"/>
      <c r="G6" s="32"/>
      <c r="H6" s="213" t="s">
        <v>61</v>
      </c>
      <c r="I6" s="214"/>
      <c r="J6" s="33"/>
      <c r="K6" s="213" t="s">
        <v>62</v>
      </c>
      <c r="L6" s="214"/>
      <c r="M6" s="33"/>
      <c r="N6" s="213" t="s">
        <v>63</v>
      </c>
      <c r="O6" s="214"/>
      <c r="P6" s="33"/>
      <c r="Q6" s="215" t="s">
        <v>64</v>
      </c>
      <c r="R6" s="214"/>
      <c r="S6" s="33"/>
      <c r="T6" s="215" t="s">
        <v>44</v>
      </c>
      <c r="U6" s="216"/>
      <c r="V6" s="33"/>
      <c r="W6" s="34"/>
      <c r="X6" s="102"/>
      <c r="Y6" s="26"/>
    </row>
    <row r="7" spans="1:25" s="116" customFormat="1" ht="27" x14ac:dyDescent="0.25">
      <c r="A7" s="112"/>
      <c r="B7" s="113"/>
      <c r="C7" s="113"/>
      <c r="D7" s="103" t="s">
        <v>45</v>
      </c>
      <c r="E7" s="104" t="s">
        <v>46</v>
      </c>
      <c r="F7" s="113"/>
      <c r="G7" s="103"/>
      <c r="H7" s="114" t="s">
        <v>45</v>
      </c>
      <c r="I7" s="115" t="s">
        <v>47</v>
      </c>
      <c r="J7" s="113"/>
      <c r="K7" s="114" t="s">
        <v>45</v>
      </c>
      <c r="L7" s="115" t="s">
        <v>47</v>
      </c>
      <c r="M7" s="113"/>
      <c r="N7" s="114" t="s">
        <v>45</v>
      </c>
      <c r="O7" s="115" t="s">
        <v>47</v>
      </c>
      <c r="P7" s="113"/>
      <c r="Q7" s="114" t="s">
        <v>45</v>
      </c>
      <c r="R7" s="115" t="s">
        <v>47</v>
      </c>
      <c r="S7" s="113"/>
      <c r="T7" s="114" t="s">
        <v>45</v>
      </c>
      <c r="U7" s="104" t="s">
        <v>47</v>
      </c>
      <c r="V7" s="113"/>
      <c r="W7" s="103" t="s">
        <v>45</v>
      </c>
      <c r="X7" s="104" t="s">
        <v>47</v>
      </c>
      <c r="Y7" s="113"/>
    </row>
    <row r="8" spans="1:25" s="7" customFormat="1" x14ac:dyDescent="0.2">
      <c r="A8" s="117"/>
      <c r="B8" s="118"/>
      <c r="C8" s="118"/>
      <c r="D8" s="105" t="s">
        <v>48</v>
      </c>
      <c r="E8" s="106" t="s">
        <v>49</v>
      </c>
      <c r="F8" s="119"/>
      <c r="G8" s="85"/>
      <c r="H8" s="120" t="s">
        <v>48</v>
      </c>
      <c r="I8" s="121" t="s">
        <v>49</v>
      </c>
      <c r="J8" s="122"/>
      <c r="K8" s="121" t="s">
        <v>48</v>
      </c>
      <c r="L8" s="121" t="s">
        <v>49</v>
      </c>
      <c r="M8" s="122"/>
      <c r="N8" s="121" t="s">
        <v>48</v>
      </c>
      <c r="O8" s="121" t="s">
        <v>49</v>
      </c>
      <c r="P8" s="123"/>
      <c r="Q8" s="121" t="s">
        <v>48</v>
      </c>
      <c r="R8" s="121" t="s">
        <v>49</v>
      </c>
      <c r="S8" s="123"/>
      <c r="T8" s="121" t="s">
        <v>48</v>
      </c>
      <c r="U8" s="106" t="s">
        <v>49</v>
      </c>
      <c r="V8" s="119"/>
      <c r="W8" s="105" t="s">
        <v>48</v>
      </c>
      <c r="X8" s="106" t="s">
        <v>49</v>
      </c>
      <c r="Y8" s="119"/>
    </row>
    <row r="9" spans="1:25" ht="13.5" thickBot="1" x14ac:dyDescent="0.25">
      <c r="A9" s="35"/>
      <c r="B9" s="36"/>
      <c r="C9" s="36"/>
      <c r="D9" s="49"/>
      <c r="E9" s="50"/>
      <c r="F9" s="37"/>
      <c r="G9" s="38"/>
      <c r="H9" s="44"/>
      <c r="I9" s="51"/>
      <c r="J9" s="45"/>
      <c r="K9" s="44"/>
      <c r="L9" s="51"/>
      <c r="M9" s="45"/>
      <c r="N9" s="44"/>
      <c r="O9" s="51"/>
      <c r="P9" s="37"/>
      <c r="Q9" s="44"/>
      <c r="R9" s="51"/>
      <c r="S9" s="37"/>
      <c r="T9" s="83"/>
      <c r="U9" s="84"/>
      <c r="V9" s="37"/>
      <c r="W9" s="85"/>
      <c r="X9" s="107"/>
      <c r="Y9" s="37"/>
    </row>
    <row r="10" spans="1:25" x14ac:dyDescent="0.2">
      <c r="A10" s="39" t="s">
        <v>6</v>
      </c>
      <c r="B10" s="40" t="s">
        <v>50</v>
      </c>
      <c r="C10" s="40"/>
      <c r="D10" s="194">
        <v>47907</v>
      </c>
      <c r="E10" s="197">
        <v>150.80000000000001</v>
      </c>
      <c r="F10" s="55"/>
      <c r="G10" s="56"/>
      <c r="H10" s="184">
        <v>14243</v>
      </c>
      <c r="I10" s="191">
        <v>355.3</v>
      </c>
      <c r="J10" s="55"/>
      <c r="K10" s="188">
        <v>75</v>
      </c>
      <c r="L10" s="195">
        <v>45.4</v>
      </c>
      <c r="M10" s="55"/>
      <c r="N10" s="184">
        <v>36</v>
      </c>
      <c r="O10" s="205">
        <v>31.1</v>
      </c>
      <c r="P10" s="55"/>
      <c r="Q10" s="189">
        <v>75</v>
      </c>
      <c r="R10" s="190">
        <v>246.6</v>
      </c>
      <c r="S10" s="55"/>
      <c r="T10" s="135">
        <f>SUM(H10,K10,N10,Q10)</f>
        <v>14429</v>
      </c>
      <c r="U10" s="139">
        <f>SUM(I10,L10,O10,R10)</f>
        <v>678.4</v>
      </c>
      <c r="V10" s="55"/>
      <c r="W10" s="47">
        <f>SUM(T10,D10)</f>
        <v>62336</v>
      </c>
      <c r="X10" s="109">
        <f>SUM(U10,E10)</f>
        <v>829.2</v>
      </c>
      <c r="Y10" s="37"/>
    </row>
    <row r="11" spans="1:25" x14ac:dyDescent="0.2">
      <c r="A11" s="48"/>
      <c r="B11" s="36" t="s">
        <v>51</v>
      </c>
      <c r="C11" s="36"/>
      <c r="D11" s="60">
        <v>482544</v>
      </c>
      <c r="E11" s="198">
        <v>1364.8</v>
      </c>
      <c r="F11" s="59"/>
      <c r="G11" s="60"/>
      <c r="H11" s="185">
        <v>65691</v>
      </c>
      <c r="I11" s="186">
        <v>683.7</v>
      </c>
      <c r="J11" s="59"/>
      <c r="K11" s="193">
        <v>87</v>
      </c>
      <c r="L11" s="196">
        <v>52.8</v>
      </c>
      <c r="M11" s="59"/>
      <c r="N11" s="193">
        <v>40</v>
      </c>
      <c r="O11" s="196">
        <v>34.700000000000003</v>
      </c>
      <c r="P11" s="59"/>
      <c r="Q11" s="185">
        <v>86</v>
      </c>
      <c r="R11" s="187">
        <v>289.60000000000002</v>
      </c>
      <c r="S11" s="59"/>
      <c r="T11" s="136">
        <f>SUM(H11,K11,N11,Q11)</f>
        <v>65904</v>
      </c>
      <c r="U11" s="140">
        <f>SUM(I11,L11,O11,R11)</f>
        <v>1060.8000000000002</v>
      </c>
      <c r="V11" s="59"/>
      <c r="W11" s="52">
        <f>SUM(T11,D11)</f>
        <v>548448</v>
      </c>
      <c r="X11" s="110">
        <f>SUM(U11,E11)</f>
        <v>2425.6000000000004</v>
      </c>
      <c r="Y11" s="37"/>
    </row>
    <row r="12" spans="1:25" s="66" customFormat="1" ht="13.5" thickBot="1" x14ac:dyDescent="0.25">
      <c r="A12" s="156"/>
      <c r="B12" s="157" t="s">
        <v>52</v>
      </c>
      <c r="C12" s="157"/>
      <c r="D12" s="124">
        <f>IF(ISERROR(D10/D11), "", D10/D11)</f>
        <v>9.9280065652044169E-2</v>
      </c>
      <c r="E12" s="125">
        <f>IF(ISERROR(E10/E11), "", E10/E11)</f>
        <v>0.1104923798358734</v>
      </c>
      <c r="F12" s="126"/>
      <c r="G12" s="127"/>
      <c r="H12" s="128">
        <f>IF(ISERROR(H10/H11), "", H10/H11)</f>
        <v>0.21681813338204625</v>
      </c>
      <c r="I12" s="129">
        <f>IF(ISERROR(I10/I11), "", I10/I11)</f>
        <v>0.5196723709229194</v>
      </c>
      <c r="J12" s="130"/>
      <c r="K12" s="128">
        <f>IF(ISERROR(K10/K11), "", K10/K11)</f>
        <v>0.86206896551724133</v>
      </c>
      <c r="L12" s="129">
        <f>IF(ISERROR(L10/L11), "", L10/L11)</f>
        <v>0.85984848484848486</v>
      </c>
      <c r="M12" s="130"/>
      <c r="N12" s="128">
        <f>IF(ISERROR(N10/N11), "", N10/N11)</f>
        <v>0.9</v>
      </c>
      <c r="O12" s="129">
        <f>IF(ISERROR(O10/O11), "", O10/O11)</f>
        <v>0.89625360230547546</v>
      </c>
      <c r="P12" s="126"/>
      <c r="Q12" s="128">
        <f>IF(ISERROR(Q10/Q11), "", Q10/Q11)</f>
        <v>0.87209302325581395</v>
      </c>
      <c r="R12" s="129">
        <f>IF(ISERROR(R10/R11), "", R10/R11)</f>
        <v>0.85151933701657445</v>
      </c>
      <c r="S12" s="126"/>
      <c r="T12" s="137">
        <f>IF(ISERROR(T10/T11), "", T10/T11)</f>
        <v>0.21893966982277252</v>
      </c>
      <c r="U12" s="138">
        <f>IF(ISERROR(U10/U11), "", U10/U11)</f>
        <v>0.63951734539969818</v>
      </c>
      <c r="V12" s="126"/>
      <c r="W12" s="133">
        <f>IF(ISERROR(W10/W11), "", W10/W11)</f>
        <v>0.11365890658731548</v>
      </c>
      <c r="X12" s="134">
        <f>IF(ISERROR(X10/X11), "", X10/X11)</f>
        <v>0.341853562005277</v>
      </c>
      <c r="Y12" s="54"/>
    </row>
    <row r="13" spans="1:25" x14ac:dyDescent="0.2">
      <c r="A13" s="35"/>
      <c r="B13" s="36"/>
      <c r="C13" s="36"/>
      <c r="D13" s="179"/>
      <c r="E13" s="180"/>
      <c r="F13" s="176"/>
      <c r="G13" s="177"/>
      <c r="H13" s="181"/>
      <c r="I13" s="182"/>
      <c r="J13" s="183"/>
      <c r="K13" s="181"/>
      <c r="L13" s="182"/>
      <c r="M13" s="183"/>
      <c r="N13" s="181"/>
      <c r="O13" s="182"/>
      <c r="P13" s="176"/>
      <c r="Q13" s="181"/>
      <c r="R13" s="182"/>
      <c r="S13" s="37"/>
      <c r="T13" s="136"/>
      <c r="U13" s="147"/>
      <c r="V13" s="37"/>
      <c r="W13" s="52"/>
      <c r="X13" s="108"/>
      <c r="Y13" s="37"/>
    </row>
    <row r="14" spans="1:25" ht="13.5" thickBot="1" x14ac:dyDescent="0.25">
      <c r="A14" s="35"/>
      <c r="B14" s="36"/>
      <c r="C14" s="36"/>
      <c r="D14" s="179"/>
      <c r="E14" s="180"/>
      <c r="F14" s="176"/>
      <c r="G14" s="177"/>
      <c r="H14" s="181"/>
      <c r="I14" s="182"/>
      <c r="J14" s="183"/>
      <c r="K14" s="181"/>
      <c r="L14" s="182"/>
      <c r="M14" s="183"/>
      <c r="N14" s="181"/>
      <c r="O14" s="182"/>
      <c r="P14" s="176"/>
      <c r="Q14" s="181"/>
      <c r="R14" s="182"/>
      <c r="S14" s="37"/>
      <c r="T14" s="136"/>
      <c r="U14" s="147"/>
      <c r="V14" s="37"/>
      <c r="W14" s="52"/>
      <c r="X14" s="108"/>
      <c r="Y14" s="37"/>
    </row>
    <row r="15" spans="1:25" x14ac:dyDescent="0.2">
      <c r="A15" s="39" t="s">
        <v>7</v>
      </c>
      <c r="B15" s="40" t="s">
        <v>50</v>
      </c>
      <c r="C15" s="40"/>
      <c r="D15" s="194">
        <v>85615</v>
      </c>
      <c r="E15" s="197">
        <v>419.6</v>
      </c>
      <c r="F15" s="55"/>
      <c r="G15" s="56"/>
      <c r="H15" s="184">
        <v>27712</v>
      </c>
      <c r="I15" s="191">
        <v>940.18200000000002</v>
      </c>
      <c r="J15" s="55"/>
      <c r="K15" s="188">
        <v>176</v>
      </c>
      <c r="L15" s="195">
        <v>116.896</v>
      </c>
      <c r="M15" s="55"/>
      <c r="N15" s="184">
        <v>196</v>
      </c>
      <c r="O15" s="205">
        <v>168.88900000000001</v>
      </c>
      <c r="P15" s="55"/>
      <c r="Q15" s="189">
        <v>398</v>
      </c>
      <c r="R15" s="190">
        <v>1011.633</v>
      </c>
      <c r="S15" s="55"/>
      <c r="T15" s="135">
        <f>SUM(H15,K15,N15,Q15)</f>
        <v>28482</v>
      </c>
      <c r="U15" s="139">
        <f>SUM(I15,L15,O15,R15)</f>
        <v>2237.6000000000004</v>
      </c>
      <c r="V15" s="55"/>
      <c r="W15" s="47">
        <f>SUM(T15,D15)</f>
        <v>114097</v>
      </c>
      <c r="X15" s="109">
        <f>SUM(U15,E15)</f>
        <v>2657.2000000000003</v>
      </c>
      <c r="Y15" s="37"/>
    </row>
    <row r="16" spans="1:25" x14ac:dyDescent="0.2">
      <c r="A16" s="48"/>
      <c r="B16" s="36" t="s">
        <v>51</v>
      </c>
      <c r="C16" s="36"/>
      <c r="D16" s="60">
        <v>972210</v>
      </c>
      <c r="E16" s="198">
        <v>3659.7</v>
      </c>
      <c r="F16" s="59"/>
      <c r="G16" s="60"/>
      <c r="H16" s="185">
        <v>125582</v>
      </c>
      <c r="I16" s="186">
        <v>1743.9519999999998</v>
      </c>
      <c r="J16" s="59"/>
      <c r="K16" s="193">
        <v>224</v>
      </c>
      <c r="L16" s="196">
        <v>148.63999999999999</v>
      </c>
      <c r="M16" s="59"/>
      <c r="N16" s="193">
        <v>235</v>
      </c>
      <c r="O16" s="196">
        <v>201.476</v>
      </c>
      <c r="P16" s="59"/>
      <c r="Q16" s="185">
        <v>485</v>
      </c>
      <c r="R16" s="187">
        <v>1176.1320000000001</v>
      </c>
      <c r="S16" s="59"/>
      <c r="T16" s="136">
        <f>SUM(H16,K16,N16,Q16)</f>
        <v>126526</v>
      </c>
      <c r="U16" s="140">
        <f>SUM(I16,L16,O16,R16)</f>
        <v>3270.2</v>
      </c>
      <c r="V16" s="59"/>
      <c r="W16" s="52">
        <f>SUM(T16,D16)</f>
        <v>1098736</v>
      </c>
      <c r="X16" s="110">
        <f>SUM(U16,E16)</f>
        <v>6929.9</v>
      </c>
      <c r="Y16" s="37"/>
    </row>
    <row r="17" spans="1:58" s="67" customFormat="1" ht="13.5" thickBot="1" x14ac:dyDescent="0.25">
      <c r="A17" s="158"/>
      <c r="B17" s="157" t="s">
        <v>52</v>
      </c>
      <c r="C17" s="157"/>
      <c r="D17" s="124">
        <f>IF(ISERROR(D15/D16), "", D15/D16)</f>
        <v>8.8062249925427633E-2</v>
      </c>
      <c r="E17" s="125">
        <f>IF(ISERROR(E15/E16), "", E15/E16)</f>
        <v>0.11465420662895867</v>
      </c>
      <c r="F17" s="126"/>
      <c r="G17" s="127"/>
      <c r="H17" s="128">
        <f>IF(ISERROR(H15/H16), "", H15/H16)</f>
        <v>0.22066856715134334</v>
      </c>
      <c r="I17" s="129">
        <f>IF(ISERROR(I15/I16), "", I15/I16)</f>
        <v>0.53911002137673525</v>
      </c>
      <c r="J17" s="130"/>
      <c r="K17" s="128">
        <f>IF(ISERROR(K15/K16), "", K15/K16)</f>
        <v>0.7857142857142857</v>
      </c>
      <c r="L17" s="129">
        <f>IF(ISERROR(L15/L16), "", L15/L16)</f>
        <v>0.78643702906350921</v>
      </c>
      <c r="M17" s="130"/>
      <c r="N17" s="128">
        <f>IF(ISERROR(N15/N16), "", N15/N16)</f>
        <v>0.83404255319148934</v>
      </c>
      <c r="O17" s="129">
        <f>IF(ISERROR(O15/O16), "", O15/O16)</f>
        <v>0.83825865115447995</v>
      </c>
      <c r="P17" s="126"/>
      <c r="Q17" s="128">
        <f>IF(ISERROR(Q15/Q16), "", Q15/Q16)</f>
        <v>0.8206185567010309</v>
      </c>
      <c r="R17" s="129">
        <f>IF(ISERROR(R15/R16), "", R15/R16)</f>
        <v>0.86013559702482378</v>
      </c>
      <c r="S17" s="126"/>
      <c r="T17" s="137">
        <f>IF(ISERROR(T15/T16), "", T15/T16)</f>
        <v>0.22510788296476614</v>
      </c>
      <c r="U17" s="138">
        <f>IF(ISERROR(U15/U16), "", U15/U16)</f>
        <v>0.68423949605528733</v>
      </c>
      <c r="V17" s="126"/>
      <c r="W17" s="131">
        <f>IF(ISERROR(W15/W16), "", W15/W16)</f>
        <v>0.10384387150325465</v>
      </c>
      <c r="X17" s="132">
        <f>IF(ISERROR(X15/X16), "", X15/X16)</f>
        <v>0.38343987647729411</v>
      </c>
      <c r="Y17" s="54"/>
      <c r="Z17" s="66"/>
      <c r="AA17" s="66"/>
      <c r="AB17" s="66"/>
      <c r="AC17" s="66"/>
    </row>
    <row r="18" spans="1:58" s="9" customFormat="1" x14ac:dyDescent="0.2">
      <c r="A18" s="63"/>
      <c r="B18" s="36"/>
      <c r="C18" s="36"/>
      <c r="D18" s="179"/>
      <c r="E18" s="180"/>
      <c r="F18" s="176"/>
      <c r="G18" s="177"/>
      <c r="H18" s="181"/>
      <c r="I18" s="182"/>
      <c r="J18" s="183"/>
      <c r="K18" s="181"/>
      <c r="L18" s="182"/>
      <c r="M18" s="183"/>
      <c r="N18" s="181"/>
      <c r="O18" s="182"/>
      <c r="P18" s="176"/>
      <c r="Q18" s="181"/>
      <c r="R18" s="182"/>
      <c r="S18" s="37"/>
      <c r="T18" s="136"/>
      <c r="U18" s="147"/>
      <c r="V18" s="37"/>
      <c r="W18" s="52"/>
      <c r="X18" s="108"/>
      <c r="Y18" s="37"/>
      <c r="Z18" s="2"/>
      <c r="AA18" s="2"/>
      <c r="AB18" s="2"/>
      <c r="AC18" s="2"/>
    </row>
    <row r="19" spans="1:58" s="9" customFormat="1" ht="13.5" thickBot="1" x14ac:dyDescent="0.25">
      <c r="A19" s="63"/>
      <c r="B19" s="36"/>
      <c r="C19" s="36"/>
      <c r="D19" s="179"/>
      <c r="E19" s="180"/>
      <c r="F19" s="176"/>
      <c r="G19" s="177"/>
      <c r="H19" s="181"/>
      <c r="I19" s="182"/>
      <c r="J19" s="183"/>
      <c r="K19" s="181"/>
      <c r="L19" s="182"/>
      <c r="M19" s="183"/>
      <c r="N19" s="181"/>
      <c r="O19" s="182"/>
      <c r="P19" s="176"/>
      <c r="Q19" s="181"/>
      <c r="R19" s="182"/>
      <c r="S19" s="37"/>
      <c r="T19" s="136"/>
      <c r="U19" s="147"/>
      <c r="V19" s="37"/>
      <c r="W19" s="52"/>
      <c r="X19" s="108"/>
      <c r="Y19" s="37"/>
      <c r="Z19" s="2"/>
      <c r="AA19" s="2"/>
      <c r="AB19" s="2"/>
      <c r="AC19" s="2"/>
    </row>
    <row r="20" spans="1:58" s="1" customFormat="1" x14ac:dyDescent="0.2">
      <c r="A20" s="39" t="s">
        <v>8</v>
      </c>
      <c r="B20" s="40" t="s">
        <v>50</v>
      </c>
      <c r="C20" s="40"/>
      <c r="D20" s="194">
        <v>99983</v>
      </c>
      <c r="E20" s="197">
        <v>310.3</v>
      </c>
      <c r="F20" s="55"/>
      <c r="G20" s="56"/>
      <c r="H20" s="184">
        <v>45561</v>
      </c>
      <c r="I20" s="191">
        <v>1696</v>
      </c>
      <c r="J20" s="55"/>
      <c r="K20" s="188">
        <v>648</v>
      </c>
      <c r="L20" s="195">
        <v>404</v>
      </c>
      <c r="M20" s="55"/>
      <c r="N20" s="184">
        <v>174</v>
      </c>
      <c r="O20" s="205">
        <v>172</v>
      </c>
      <c r="P20" s="55"/>
      <c r="Q20" s="189">
        <v>893</v>
      </c>
      <c r="R20" s="190">
        <v>1822</v>
      </c>
      <c r="S20" s="55"/>
      <c r="T20" s="135">
        <f>SUM(H20,K20,N20,Q20)</f>
        <v>47276</v>
      </c>
      <c r="U20" s="139">
        <f>SUM(I20,L20,O20,R20)</f>
        <v>4094</v>
      </c>
      <c r="V20" s="55"/>
      <c r="W20" s="47">
        <f>SUM(T20,D20)</f>
        <v>147259</v>
      </c>
      <c r="X20" s="109">
        <f>SUM(U20,E20)</f>
        <v>4404.3</v>
      </c>
      <c r="Y20" s="37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58" s="8" customFormat="1" x14ac:dyDescent="0.2">
      <c r="A21" s="64"/>
      <c r="B21" s="36" t="s">
        <v>51</v>
      </c>
      <c r="C21" s="36"/>
      <c r="D21" s="60">
        <v>1832779</v>
      </c>
      <c r="E21" s="198">
        <v>5030.1000000000004</v>
      </c>
      <c r="F21" s="59"/>
      <c r="G21" s="60"/>
      <c r="H21" s="185">
        <v>298480</v>
      </c>
      <c r="I21" s="186">
        <v>3948</v>
      </c>
      <c r="J21" s="59"/>
      <c r="K21" s="193">
        <v>1519</v>
      </c>
      <c r="L21" s="196">
        <v>895</v>
      </c>
      <c r="M21" s="59"/>
      <c r="N21" s="193">
        <v>231</v>
      </c>
      <c r="O21" s="196">
        <v>221</v>
      </c>
      <c r="P21" s="59"/>
      <c r="Q21" s="185">
        <v>1292</v>
      </c>
      <c r="R21" s="187">
        <v>2069</v>
      </c>
      <c r="S21" s="59"/>
      <c r="T21" s="136">
        <f>SUM(H21,K21,N21,Q21)</f>
        <v>301522</v>
      </c>
      <c r="U21" s="140">
        <f>SUM(I21,L21,O21,R21)</f>
        <v>7133</v>
      </c>
      <c r="V21" s="59"/>
      <c r="W21" s="52">
        <f>SUM(T21,D21)</f>
        <v>2134301</v>
      </c>
      <c r="X21" s="110">
        <f>SUM(U21,E21)</f>
        <v>12163.1</v>
      </c>
      <c r="Y21" s="37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58" s="66" customFormat="1" ht="13.5" thickBot="1" x14ac:dyDescent="0.25">
      <c r="A22" s="156"/>
      <c r="B22" s="157" t="s">
        <v>52</v>
      </c>
      <c r="C22" s="157"/>
      <c r="D22" s="124">
        <f>IF(ISERROR(D20/D21), "", D20/D21)</f>
        <v>5.4552676563841031E-2</v>
      </c>
      <c r="E22" s="125">
        <f>IF(ISERROR(E20/E21), "", E20/E21)</f>
        <v>6.1688634420786863E-2</v>
      </c>
      <c r="F22" s="126"/>
      <c r="G22" s="127"/>
      <c r="H22" s="128">
        <f>IF(ISERROR(H20/H21), "", H20/H21)</f>
        <v>0.15264339319217368</v>
      </c>
      <c r="I22" s="129">
        <f>IF(ISERROR(I20/I21), "", I20/I21)</f>
        <v>0.42958459979736574</v>
      </c>
      <c r="J22" s="130"/>
      <c r="K22" s="128">
        <f>IF(ISERROR(K20/K21), "", K20/K21)</f>
        <v>0.42659644502962474</v>
      </c>
      <c r="L22" s="129">
        <f>IF(ISERROR(L20/L21), "", L20/L21)</f>
        <v>0.45139664804469276</v>
      </c>
      <c r="M22" s="130"/>
      <c r="N22" s="128">
        <f>IF(ISERROR(N20/N21), "", N20/N21)</f>
        <v>0.75324675324675328</v>
      </c>
      <c r="O22" s="129">
        <f>IF(ISERROR(O20/O21), "", O20/O21)</f>
        <v>0.77828054298642535</v>
      </c>
      <c r="P22" s="126"/>
      <c r="Q22" s="128">
        <f>IF(ISERROR(Q20/Q21), "", Q20/Q21)</f>
        <v>0.69117647058823528</v>
      </c>
      <c r="R22" s="129">
        <f>IF(ISERROR(R20/R21), "", R20/R21)</f>
        <v>0.88061865635572745</v>
      </c>
      <c r="S22" s="126"/>
      <c r="T22" s="137">
        <f>IF(ISERROR(T20/T21), "", T20/T21)</f>
        <v>0.15679121258150316</v>
      </c>
      <c r="U22" s="138">
        <f>IF(ISERROR(U20/U21), "", U20/U21)</f>
        <v>0.57395205383429138</v>
      </c>
      <c r="V22" s="126"/>
      <c r="W22" s="133">
        <f>IF(ISERROR(W20/W21), "", W20/W21)</f>
        <v>6.8996359932361931E-2</v>
      </c>
      <c r="X22" s="134">
        <f>IF(ISERROR(X20/X21), "", X20/X21)</f>
        <v>0.36210341113696343</v>
      </c>
      <c r="Y22" s="54"/>
      <c r="AD22" s="67"/>
      <c r="AE22" s="67"/>
      <c r="AF22" s="67"/>
      <c r="AG22" s="67"/>
      <c r="AH22" s="67"/>
      <c r="AI22" s="67"/>
      <c r="AJ22" s="67"/>
    </row>
    <row r="23" spans="1:58" x14ac:dyDescent="0.2">
      <c r="A23" s="35"/>
      <c r="B23" s="36"/>
      <c r="C23" s="36"/>
      <c r="D23" s="179"/>
      <c r="E23" s="180"/>
      <c r="F23" s="176"/>
      <c r="G23" s="177"/>
      <c r="H23" s="181"/>
      <c r="I23" s="182"/>
      <c r="J23" s="183"/>
      <c r="K23" s="181"/>
      <c r="L23" s="182"/>
      <c r="M23" s="183"/>
      <c r="N23" s="181"/>
      <c r="O23" s="182"/>
      <c r="P23" s="176"/>
      <c r="Q23" s="181"/>
      <c r="R23" s="182"/>
      <c r="S23" s="37"/>
      <c r="T23" s="136"/>
      <c r="U23" s="147"/>
      <c r="V23" s="37"/>
      <c r="W23" s="52"/>
      <c r="X23" s="108"/>
      <c r="Y23" s="37"/>
      <c r="AD23" s="9"/>
      <c r="AE23" s="9"/>
      <c r="AF23" s="9"/>
      <c r="AG23" s="9"/>
      <c r="AH23" s="9"/>
      <c r="AI23" s="9"/>
      <c r="AJ23" s="9"/>
    </row>
    <row r="24" spans="1:58" ht="13.5" thickBot="1" x14ac:dyDescent="0.25">
      <c r="A24" s="35"/>
      <c r="B24" s="36"/>
      <c r="C24" s="36"/>
      <c r="D24" s="179"/>
      <c r="E24" s="180"/>
      <c r="F24" s="176"/>
      <c r="G24" s="177"/>
      <c r="H24" s="181"/>
      <c r="I24" s="182"/>
      <c r="J24" s="183"/>
      <c r="K24" s="181"/>
      <c r="L24" s="182"/>
      <c r="M24" s="183"/>
      <c r="N24" s="181"/>
      <c r="O24" s="182"/>
      <c r="P24" s="176"/>
      <c r="Q24" s="181"/>
      <c r="R24" s="182"/>
      <c r="S24" s="37"/>
      <c r="T24" s="136"/>
      <c r="U24" s="147"/>
      <c r="V24" s="37"/>
      <c r="W24" s="52"/>
      <c r="X24" s="108"/>
      <c r="Y24" s="37"/>
      <c r="AD24" s="9"/>
      <c r="AE24" s="9"/>
      <c r="AF24" s="9"/>
      <c r="AG24" s="9"/>
      <c r="AH24" s="9"/>
      <c r="AI24" s="9"/>
      <c r="AJ24" s="9"/>
    </row>
    <row r="25" spans="1:58" x14ac:dyDescent="0.2">
      <c r="A25" s="39" t="s">
        <v>20</v>
      </c>
      <c r="B25" s="40" t="s">
        <v>50</v>
      </c>
      <c r="C25" s="40"/>
      <c r="D25" s="194">
        <v>2228</v>
      </c>
      <c r="E25" s="197">
        <v>13.29</v>
      </c>
      <c r="F25" s="55"/>
      <c r="G25" s="56"/>
      <c r="H25" s="184">
        <v>1048</v>
      </c>
      <c r="I25" s="191">
        <v>47.89</v>
      </c>
      <c r="J25" s="55"/>
      <c r="K25" s="188">
        <v>22</v>
      </c>
      <c r="L25" s="195">
        <v>13.07</v>
      </c>
      <c r="M25" s="55"/>
      <c r="N25" s="184">
        <v>10</v>
      </c>
      <c r="O25" s="205">
        <v>8.8699999999999992</v>
      </c>
      <c r="P25" s="55"/>
      <c r="Q25" s="189">
        <v>13</v>
      </c>
      <c r="R25" s="190">
        <v>36.78</v>
      </c>
      <c r="S25" s="55"/>
      <c r="T25" s="135">
        <f>SUM(H25,K25,N25,Q25)</f>
        <v>1093</v>
      </c>
      <c r="U25" s="139">
        <f>SUM(I25,L25,O25,R25)</f>
        <v>106.61</v>
      </c>
      <c r="V25" s="55"/>
      <c r="W25" s="47">
        <f>SUM(T25,D25)</f>
        <v>3321</v>
      </c>
      <c r="X25" s="109">
        <f>SUM(U25,E25)</f>
        <v>119.9</v>
      </c>
      <c r="Y25" s="37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8" x14ac:dyDescent="0.2">
      <c r="A26" s="48"/>
      <c r="B26" s="36" t="s">
        <v>51</v>
      </c>
      <c r="C26" s="36"/>
      <c r="D26" s="60">
        <v>62994</v>
      </c>
      <c r="E26" s="198">
        <v>290.8</v>
      </c>
      <c r="F26" s="59"/>
      <c r="G26" s="60"/>
      <c r="H26" s="185">
        <v>8923</v>
      </c>
      <c r="I26" s="186">
        <v>133.97</v>
      </c>
      <c r="J26" s="59"/>
      <c r="K26" s="193">
        <v>35</v>
      </c>
      <c r="L26" s="196">
        <v>21.05</v>
      </c>
      <c r="M26" s="59"/>
      <c r="N26" s="193">
        <v>14</v>
      </c>
      <c r="O26" s="196">
        <v>12.35</v>
      </c>
      <c r="P26" s="59"/>
      <c r="Q26" s="185">
        <v>15</v>
      </c>
      <c r="R26" s="187">
        <v>41.96</v>
      </c>
      <c r="S26" s="59"/>
      <c r="T26" s="136">
        <f>SUM(H26,K26,N26,Q26)</f>
        <v>8987</v>
      </c>
      <c r="U26" s="140">
        <f>SUM(I26,L26,O26,R26)</f>
        <v>209.33</v>
      </c>
      <c r="V26" s="59"/>
      <c r="W26" s="52">
        <f>SUM(T26,D26)</f>
        <v>71981</v>
      </c>
      <c r="X26" s="110">
        <f>SUM(U26,E26)</f>
        <v>500.13</v>
      </c>
      <c r="Y26" s="37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</row>
    <row r="27" spans="1:58" s="67" customFormat="1" ht="13.5" thickBot="1" x14ac:dyDescent="0.25">
      <c r="A27" s="158"/>
      <c r="B27" s="157" t="s">
        <v>52</v>
      </c>
      <c r="C27" s="157"/>
      <c r="D27" s="124">
        <f>IF(ISERROR(D25/D26), "", D25/D26)</f>
        <v>3.5368447788678287E-2</v>
      </c>
      <c r="E27" s="125">
        <f>IF(ISERROR(E25/E26), "", E25/E26)</f>
        <v>4.5701513067400272E-2</v>
      </c>
      <c r="F27" s="126"/>
      <c r="G27" s="127"/>
      <c r="H27" s="128">
        <f>IF(ISERROR(H25/H26), "", H25/H26)</f>
        <v>0.1174492883559341</v>
      </c>
      <c r="I27" s="129">
        <f>IF(ISERROR(I25/I26), "", I25/I26)</f>
        <v>0.35746808987086665</v>
      </c>
      <c r="J27" s="130"/>
      <c r="K27" s="128">
        <f>IF(ISERROR(K25/K26), "", K25/K26)</f>
        <v>0.62857142857142856</v>
      </c>
      <c r="L27" s="129">
        <f>IF(ISERROR(L25/L26), "", L25/L26)</f>
        <v>0.62090261282660331</v>
      </c>
      <c r="M27" s="130"/>
      <c r="N27" s="128">
        <f>IF(ISERROR(N25/N26), "", N25/N26)</f>
        <v>0.7142857142857143</v>
      </c>
      <c r="O27" s="129">
        <f>IF(ISERROR(O25/O26), "", O25/O26)</f>
        <v>0.71821862348178134</v>
      </c>
      <c r="P27" s="126"/>
      <c r="Q27" s="128">
        <f>IF(ISERROR(Q25/Q26), "", Q25/Q26)</f>
        <v>0.8666666666666667</v>
      </c>
      <c r="R27" s="129">
        <f>IF(ISERROR(R25/R26), "", R25/R26)</f>
        <v>0.87654909437559581</v>
      </c>
      <c r="S27" s="126"/>
      <c r="T27" s="137">
        <f>IF(ISERROR(T25/T26), "", T25/T26)</f>
        <v>0.12162011794814732</v>
      </c>
      <c r="U27" s="138">
        <f>IF(ISERROR(U25/U26), "", U25/U26)</f>
        <v>0.50929154922849085</v>
      </c>
      <c r="V27" s="126"/>
      <c r="W27" s="133">
        <f>IF(ISERROR(W25/W26), "", W25/W26)</f>
        <v>4.6137175087870408E-2</v>
      </c>
      <c r="X27" s="134">
        <f>IF(ISERROR(X25/X26), "", X25/X26)</f>
        <v>0.23973766820626638</v>
      </c>
      <c r="Y27" s="54"/>
      <c r="Z27" s="66"/>
      <c r="AA27" s="66"/>
      <c r="AB27" s="66"/>
      <c r="AC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</row>
    <row r="28" spans="1:58" ht="13.5" thickBot="1" x14ac:dyDescent="0.25">
      <c r="A28" s="35"/>
      <c r="B28" s="36"/>
      <c r="C28" s="36"/>
      <c r="D28" s="68"/>
      <c r="E28" s="69"/>
      <c r="F28" s="59"/>
      <c r="G28" s="70"/>
      <c r="H28" s="71"/>
      <c r="I28" s="72"/>
      <c r="J28" s="73"/>
      <c r="K28" s="71"/>
      <c r="L28" s="72"/>
      <c r="M28" s="73"/>
      <c r="N28" s="71"/>
      <c r="O28" s="72"/>
      <c r="P28" s="74"/>
      <c r="Q28" s="71"/>
      <c r="R28" s="72"/>
      <c r="S28" s="74"/>
      <c r="T28" s="71"/>
      <c r="U28" s="69"/>
      <c r="V28" s="59"/>
      <c r="W28" s="53"/>
      <c r="X28" s="111"/>
      <c r="Y28" s="59"/>
      <c r="AD28" s="1"/>
      <c r="AE28" s="1"/>
      <c r="AF28" s="1"/>
      <c r="AG28" s="1"/>
      <c r="AH28" s="1"/>
      <c r="AI28" s="1"/>
      <c r="AJ28" s="1"/>
      <c r="BF28" s="9"/>
    </row>
    <row r="29" spans="1:58" s="1" customFormat="1" ht="13.5" x14ac:dyDescent="0.25">
      <c r="B29" s="18"/>
      <c r="C29" s="18"/>
      <c r="D29" s="19"/>
      <c r="E29" s="19"/>
      <c r="F29" s="19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19"/>
      <c r="W29" s="76"/>
      <c r="X29" s="76"/>
      <c r="Y29" s="19"/>
      <c r="Z29" s="9"/>
      <c r="AA29" s="9"/>
      <c r="AB29" s="9"/>
      <c r="AC29" s="9"/>
      <c r="AD29" s="8"/>
      <c r="AE29" s="8"/>
      <c r="AF29" s="8"/>
      <c r="AG29" s="8"/>
      <c r="AH29" s="8"/>
      <c r="AI29" s="8"/>
      <c r="AJ29" s="8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</row>
    <row r="30" spans="1:58" s="8" customFormat="1" ht="13.5" x14ac:dyDescent="0.25">
      <c r="B30" s="18"/>
      <c r="C30" s="18"/>
      <c r="D30" s="19"/>
      <c r="E30" s="19"/>
      <c r="F30" s="19"/>
      <c r="G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19"/>
      <c r="W30" s="76"/>
      <c r="X30" s="76"/>
      <c r="Y30" s="19"/>
      <c r="Z30" s="9"/>
      <c r="AA30" s="9"/>
      <c r="AB30" s="9"/>
      <c r="AC30" s="9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1"/>
    </row>
    <row r="31" spans="1:58" x14ac:dyDescent="0.2">
      <c r="B31" s="15"/>
      <c r="C31" s="15"/>
      <c r="D31" s="15"/>
      <c r="E31" s="15"/>
      <c r="F31" s="15"/>
      <c r="G31" s="15"/>
      <c r="H31" s="178" t="s">
        <v>81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77"/>
      <c r="X31" s="77"/>
      <c r="Y31" s="15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8"/>
    </row>
    <row r="32" spans="1:58" ht="13.5" x14ac:dyDescent="0.2">
      <c r="B32" s="14"/>
      <c r="C32" s="14"/>
      <c r="D32" s="14"/>
      <c r="E32" s="14"/>
      <c r="F32" s="14"/>
      <c r="G32" s="14"/>
      <c r="H32" s="178" t="s">
        <v>60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78"/>
      <c r="X32" s="78"/>
      <c r="Y32" s="14"/>
      <c r="Z32" s="8"/>
      <c r="AA32" s="8"/>
      <c r="AB32" s="8"/>
      <c r="AC32" s="8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2:58" x14ac:dyDescent="0.2">
      <c r="B33" s="15"/>
      <c r="C33" s="15"/>
      <c r="D33" s="23"/>
      <c r="E33" s="23"/>
      <c r="F33" s="23"/>
      <c r="G33" s="23"/>
      <c r="H33" s="18" t="s">
        <v>86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79"/>
      <c r="X33" s="79"/>
      <c r="Y33" s="23"/>
      <c r="AD33" s="9"/>
      <c r="AE33" s="9"/>
      <c r="AF33" s="9"/>
      <c r="AG33" s="9"/>
      <c r="AH33" s="9"/>
      <c r="AI33" s="9"/>
      <c r="AJ33" s="9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2:58" s="9" customFormat="1" x14ac:dyDescent="0.2">
      <c r="B34" s="15"/>
      <c r="C34" s="15"/>
      <c r="D34" s="23"/>
      <c r="E34" s="23"/>
      <c r="F34" s="23"/>
      <c r="G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79"/>
      <c r="X34" s="79"/>
      <c r="Y34" s="23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</row>
    <row r="35" spans="2:58" x14ac:dyDescent="0.25">
      <c r="B35" s="15"/>
      <c r="C35" s="15"/>
      <c r="D35" s="16"/>
      <c r="E35" s="16"/>
      <c r="F35" s="16"/>
      <c r="G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80"/>
      <c r="X35" s="80"/>
      <c r="Y35" s="16"/>
      <c r="AD35" s="1"/>
      <c r="AE35" s="1"/>
      <c r="AF35" s="1"/>
      <c r="AG35" s="1"/>
      <c r="AH35" s="1"/>
      <c r="AI35" s="1"/>
      <c r="AJ35" s="1"/>
      <c r="BF35" s="9"/>
    </row>
    <row r="36" spans="2:58" x14ac:dyDescent="0.25">
      <c r="B36" s="15"/>
      <c r="C36" s="15"/>
      <c r="D36" s="16"/>
      <c r="E36" s="16"/>
      <c r="F36" s="16"/>
      <c r="G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80"/>
      <c r="X36" s="80"/>
      <c r="Y36" s="16"/>
      <c r="AD36" s="8"/>
      <c r="AE36" s="8"/>
      <c r="AF36" s="8"/>
      <c r="AG36" s="8"/>
      <c r="AH36" s="8"/>
      <c r="AI36" s="8"/>
      <c r="AJ36" s="8"/>
    </row>
    <row r="37" spans="2:58" ht="13.5" x14ac:dyDescent="0.25"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76"/>
      <c r="X37" s="76"/>
      <c r="Y37" s="19"/>
      <c r="Z37" s="9"/>
      <c r="AA37" s="9"/>
      <c r="AB37" s="9"/>
      <c r="AC37" s="9"/>
    </row>
    <row r="38" spans="2:58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77"/>
      <c r="X38" s="77"/>
      <c r="Y38" s="15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</row>
    <row r="39" spans="2:58" ht="13.5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78"/>
      <c r="X39" s="78"/>
      <c r="Y39" s="14"/>
      <c r="Z39" s="8"/>
      <c r="AA39" s="8"/>
      <c r="AB39" s="8"/>
      <c r="AC39" s="8"/>
    </row>
    <row r="40" spans="2:58" x14ac:dyDescent="0.25">
      <c r="B40" s="15"/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80"/>
      <c r="X40" s="80"/>
      <c r="Y40" s="16"/>
      <c r="Z40" s="4"/>
      <c r="AA40" s="4"/>
      <c r="AD40" s="9"/>
      <c r="AE40" s="9"/>
      <c r="AF40" s="9"/>
      <c r="AG40" s="9"/>
      <c r="AH40" s="9"/>
      <c r="AI40" s="9"/>
      <c r="AJ40" s="9"/>
    </row>
    <row r="41" spans="2:58" x14ac:dyDescent="0.25">
      <c r="B41" s="15"/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80"/>
      <c r="X41" s="80"/>
      <c r="Y41" s="16"/>
      <c r="Z41" s="4"/>
      <c r="AA41" s="4"/>
    </row>
    <row r="42" spans="2:58" x14ac:dyDescent="0.25">
      <c r="B42" s="15"/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80"/>
      <c r="X42" s="80"/>
      <c r="Y42" s="16"/>
      <c r="Z42" s="12"/>
    </row>
    <row r="43" spans="2:58" x14ac:dyDescent="0.25">
      <c r="B43" s="15"/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80"/>
      <c r="X43" s="80"/>
      <c r="Y43" s="16"/>
      <c r="Z43" s="4"/>
    </row>
    <row r="44" spans="2:58" ht="13.5" x14ac:dyDescent="0.25">
      <c r="B44" s="18"/>
      <c r="C44" s="18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76"/>
      <c r="X44" s="76"/>
      <c r="Y44" s="19"/>
      <c r="Z44" s="11"/>
      <c r="AA44" s="9"/>
      <c r="AB44" s="9"/>
      <c r="AC44" s="9"/>
    </row>
    <row r="45" spans="2:58" x14ac:dyDescent="0.25"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81"/>
      <c r="X45" s="81"/>
      <c r="Y45" s="4"/>
    </row>
    <row r="46" spans="2:58" x14ac:dyDescent="0.25">
      <c r="D46" s="13"/>
      <c r="E46" s="13"/>
      <c r="F46" s="13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82"/>
      <c r="X46" s="82"/>
      <c r="Y46" s="12"/>
    </row>
    <row r="47" spans="2:58" x14ac:dyDescent="0.25">
      <c r="B47" s="21"/>
      <c r="C47" s="21"/>
    </row>
  </sheetData>
  <mergeCells count="9">
    <mergeCell ref="A4:Y4"/>
    <mergeCell ref="D5:E5"/>
    <mergeCell ref="G5:U5"/>
    <mergeCell ref="W5:X5"/>
    <mergeCell ref="T6:U6"/>
    <mergeCell ref="H6:I6"/>
    <mergeCell ref="K6:L6"/>
    <mergeCell ref="N6:O6"/>
    <mergeCell ref="Q6:R6"/>
  </mergeCells>
  <phoneticPr fontId="15" type="noConversion"/>
  <pageMargins left="0.75" right="0.75" top="1" bottom="1" header="0.5" footer="0.5"/>
  <pageSetup paperSize="5" scale="45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3">
    <pageSetUpPr fitToPage="1"/>
  </sheetPr>
  <dimension ref="A1:BF47"/>
  <sheetViews>
    <sheetView workbookViewId="0">
      <selection activeCell="R8" sqref="R8"/>
    </sheetView>
  </sheetViews>
  <sheetFormatPr defaultRowHeight="12.75" x14ac:dyDescent="0.25"/>
  <cols>
    <col min="1" max="1" width="6.75" style="2" customWidth="1"/>
    <col min="2" max="2" width="11.875" style="2" customWidth="1"/>
    <col min="3" max="3" width="0.75" style="2" customWidth="1"/>
    <col min="4" max="5" width="8.875" style="2" customWidth="1"/>
    <col min="6" max="6" width="2.625" style="2" customWidth="1"/>
    <col min="7" max="7" width="0.5" style="2" customWidth="1"/>
    <col min="8" max="9" width="8.875" style="2" customWidth="1"/>
    <col min="10" max="10" width="0.625" style="2" customWidth="1"/>
    <col min="11" max="12" width="8.875" style="2" customWidth="1"/>
    <col min="13" max="13" width="0.625" style="2" customWidth="1"/>
    <col min="14" max="15" width="8.875" style="2" customWidth="1"/>
    <col min="16" max="16" width="0.5" style="2" customWidth="1"/>
    <col min="17" max="18" width="8.875" style="2" customWidth="1"/>
    <col min="19" max="19" width="0.625" style="2" customWidth="1"/>
    <col min="20" max="21" width="8.875" style="2" customWidth="1"/>
    <col min="22" max="22" width="2.5" style="2" customWidth="1"/>
    <col min="23" max="24" width="8.875" style="7" customWidth="1"/>
    <col min="25" max="25" width="1.375" style="2" customWidth="1"/>
    <col min="26" max="16384" width="9" style="2"/>
  </cols>
  <sheetData>
    <row r="1" spans="1:25" ht="15.75" customHeight="1" x14ac:dyDescent="0.25">
      <c r="A1" s="164" t="s">
        <v>42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</row>
    <row r="2" spans="1:25" ht="15.75" customHeight="1" x14ac:dyDescent="0.25">
      <c r="A2" s="165" t="s">
        <v>79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</row>
    <row r="4" spans="1:25" s="7" customFormat="1" ht="16.5" customHeight="1" thickBot="1" x14ac:dyDescent="0.3">
      <c r="A4" s="208" t="s">
        <v>1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08"/>
      <c r="T4" s="208"/>
      <c r="U4" s="208"/>
      <c r="V4" s="208"/>
      <c r="W4" s="208"/>
      <c r="X4" s="208"/>
      <c r="Y4" s="208"/>
    </row>
    <row r="5" spans="1:25" s="8" customFormat="1" ht="15.75" x14ac:dyDescent="0.25">
      <c r="A5" s="25" t="s">
        <v>56</v>
      </c>
      <c r="B5" s="26"/>
      <c r="C5" s="26"/>
      <c r="D5" s="209" t="s">
        <v>3</v>
      </c>
      <c r="E5" s="210"/>
      <c r="F5" s="27"/>
      <c r="G5" s="209" t="s">
        <v>43</v>
      </c>
      <c r="H5" s="211"/>
      <c r="I5" s="211"/>
      <c r="J5" s="211"/>
      <c r="K5" s="211"/>
      <c r="L5" s="211"/>
      <c r="M5" s="211"/>
      <c r="N5" s="211"/>
      <c r="O5" s="211"/>
      <c r="P5" s="211"/>
      <c r="Q5" s="211"/>
      <c r="R5" s="211"/>
      <c r="S5" s="211"/>
      <c r="T5" s="211"/>
      <c r="U5" s="210"/>
      <c r="V5" s="28"/>
      <c r="W5" s="209" t="s">
        <v>11</v>
      </c>
      <c r="X5" s="212"/>
      <c r="Y5" s="28"/>
    </row>
    <row r="6" spans="1:25" s="8" customFormat="1" ht="13.5" x14ac:dyDescent="0.25">
      <c r="A6" s="29"/>
      <c r="B6" s="26"/>
      <c r="C6" s="26"/>
      <c r="D6" s="30"/>
      <c r="E6" s="31"/>
      <c r="F6" s="26"/>
      <c r="G6" s="32"/>
      <c r="H6" s="213" t="s">
        <v>61</v>
      </c>
      <c r="I6" s="214"/>
      <c r="J6" s="33"/>
      <c r="K6" s="213" t="s">
        <v>62</v>
      </c>
      <c r="L6" s="214"/>
      <c r="M6" s="33"/>
      <c r="N6" s="213" t="s">
        <v>63</v>
      </c>
      <c r="O6" s="214"/>
      <c r="P6" s="33"/>
      <c r="Q6" s="215" t="s">
        <v>64</v>
      </c>
      <c r="R6" s="214"/>
      <c r="S6" s="33"/>
      <c r="T6" s="215" t="s">
        <v>44</v>
      </c>
      <c r="U6" s="216"/>
      <c r="V6" s="33"/>
      <c r="W6" s="34"/>
      <c r="X6" s="102"/>
      <c r="Y6" s="26"/>
    </row>
    <row r="7" spans="1:25" s="116" customFormat="1" ht="27" x14ac:dyDescent="0.25">
      <c r="A7" s="112"/>
      <c r="B7" s="113"/>
      <c r="C7" s="113"/>
      <c r="D7" s="103" t="s">
        <v>45</v>
      </c>
      <c r="E7" s="104" t="s">
        <v>46</v>
      </c>
      <c r="F7" s="113"/>
      <c r="G7" s="103"/>
      <c r="H7" s="114" t="s">
        <v>45</v>
      </c>
      <c r="I7" s="115" t="s">
        <v>47</v>
      </c>
      <c r="J7" s="113"/>
      <c r="K7" s="114" t="s">
        <v>45</v>
      </c>
      <c r="L7" s="115" t="s">
        <v>47</v>
      </c>
      <c r="M7" s="113"/>
      <c r="N7" s="114" t="s">
        <v>45</v>
      </c>
      <c r="O7" s="115" t="s">
        <v>47</v>
      </c>
      <c r="P7" s="113"/>
      <c r="Q7" s="114" t="s">
        <v>45</v>
      </c>
      <c r="R7" s="115" t="s">
        <v>47</v>
      </c>
      <c r="S7" s="113"/>
      <c r="T7" s="114" t="s">
        <v>45</v>
      </c>
      <c r="U7" s="104" t="s">
        <v>47</v>
      </c>
      <c r="V7" s="113"/>
      <c r="W7" s="103" t="s">
        <v>45</v>
      </c>
      <c r="X7" s="104" t="s">
        <v>47</v>
      </c>
      <c r="Y7" s="113"/>
    </row>
    <row r="8" spans="1:25" s="7" customFormat="1" x14ac:dyDescent="0.2">
      <c r="A8" s="117"/>
      <c r="B8" s="118"/>
      <c r="C8" s="118"/>
      <c r="D8" s="105" t="s">
        <v>48</v>
      </c>
      <c r="E8" s="106" t="s">
        <v>49</v>
      </c>
      <c r="F8" s="119"/>
      <c r="G8" s="85"/>
      <c r="H8" s="120" t="s">
        <v>48</v>
      </c>
      <c r="I8" s="121" t="s">
        <v>49</v>
      </c>
      <c r="J8" s="122"/>
      <c r="K8" s="121" t="s">
        <v>48</v>
      </c>
      <c r="L8" s="121" t="s">
        <v>49</v>
      </c>
      <c r="M8" s="122"/>
      <c r="N8" s="121" t="s">
        <v>48</v>
      </c>
      <c r="O8" s="121" t="s">
        <v>49</v>
      </c>
      <c r="P8" s="123"/>
      <c r="Q8" s="121" t="s">
        <v>48</v>
      </c>
      <c r="R8" s="121" t="s">
        <v>49</v>
      </c>
      <c r="S8" s="123"/>
      <c r="T8" s="121" t="s">
        <v>48</v>
      </c>
      <c r="U8" s="106" t="s">
        <v>49</v>
      </c>
      <c r="V8" s="119"/>
      <c r="W8" s="105" t="s">
        <v>48</v>
      </c>
      <c r="X8" s="106" t="s">
        <v>49</v>
      </c>
      <c r="Y8" s="119"/>
    </row>
    <row r="9" spans="1:25" ht="13.5" thickBot="1" x14ac:dyDescent="0.25">
      <c r="A9" s="35"/>
      <c r="B9" s="36"/>
      <c r="C9" s="36"/>
      <c r="D9" s="49"/>
      <c r="E9" s="50"/>
      <c r="F9" s="37"/>
      <c r="G9" s="38"/>
      <c r="H9" s="44"/>
      <c r="I9" s="51"/>
      <c r="J9" s="45"/>
      <c r="K9" s="44"/>
      <c r="L9" s="51"/>
      <c r="M9" s="45"/>
      <c r="N9" s="44"/>
      <c r="O9" s="51"/>
      <c r="P9" s="37"/>
      <c r="Q9" s="44"/>
      <c r="R9" s="51"/>
      <c r="S9" s="37"/>
      <c r="T9" s="83"/>
      <c r="U9" s="84"/>
      <c r="V9" s="37"/>
      <c r="W9" s="85"/>
      <c r="X9" s="107"/>
      <c r="Y9" s="37"/>
    </row>
    <row r="10" spans="1:25" x14ac:dyDescent="0.2">
      <c r="A10" s="39" t="s">
        <v>6</v>
      </c>
      <c r="B10" s="40" t="s">
        <v>50</v>
      </c>
      <c r="C10" s="40"/>
      <c r="D10" s="194">
        <v>43755</v>
      </c>
      <c r="E10" s="197">
        <v>137.80000000000001</v>
      </c>
      <c r="F10" s="55"/>
      <c r="G10" s="56"/>
      <c r="H10" s="184">
        <v>13606</v>
      </c>
      <c r="I10" s="191">
        <v>347.8</v>
      </c>
      <c r="J10" s="55"/>
      <c r="K10" s="188">
        <v>75</v>
      </c>
      <c r="L10" s="195">
        <v>45.4</v>
      </c>
      <c r="M10" s="55"/>
      <c r="N10" s="184">
        <v>36</v>
      </c>
      <c r="O10" s="205">
        <v>31.2</v>
      </c>
      <c r="P10" s="55"/>
      <c r="Q10" s="189">
        <v>75</v>
      </c>
      <c r="R10" s="190">
        <v>254.1</v>
      </c>
      <c r="S10" s="55"/>
      <c r="T10" s="135">
        <f>SUM(H10,K10,N10,Q10)</f>
        <v>13792</v>
      </c>
      <c r="U10" s="139">
        <f>SUM(I10,L10,O10,R10)</f>
        <v>678.5</v>
      </c>
      <c r="V10" s="55"/>
      <c r="W10" s="47">
        <f>SUM(T10,D10)</f>
        <v>57547</v>
      </c>
      <c r="X10" s="109">
        <f>SUM(U10,E10)</f>
        <v>816.3</v>
      </c>
      <c r="Y10" s="37"/>
    </row>
    <row r="11" spans="1:25" x14ac:dyDescent="0.2">
      <c r="A11" s="48"/>
      <c r="B11" s="36" t="s">
        <v>51</v>
      </c>
      <c r="C11" s="36"/>
      <c r="D11" s="60">
        <v>482477</v>
      </c>
      <c r="E11" s="198">
        <v>1364.8</v>
      </c>
      <c r="F11" s="59"/>
      <c r="G11" s="60"/>
      <c r="H11" s="185">
        <v>65657</v>
      </c>
      <c r="I11" s="186">
        <v>682.5</v>
      </c>
      <c r="J11" s="59"/>
      <c r="K11" s="193">
        <v>87</v>
      </c>
      <c r="L11" s="196">
        <v>52.9</v>
      </c>
      <c r="M11" s="59"/>
      <c r="N11" s="193">
        <v>40</v>
      </c>
      <c r="O11" s="196">
        <v>34.700000000000003</v>
      </c>
      <c r="P11" s="59"/>
      <c r="Q11" s="185">
        <v>86</v>
      </c>
      <c r="R11" s="187">
        <v>289.60000000000002</v>
      </c>
      <c r="S11" s="59"/>
      <c r="T11" s="136">
        <f>SUM(H11,K11,N11,Q11)</f>
        <v>65870</v>
      </c>
      <c r="U11" s="140">
        <f>SUM(I11,L11,O11,R11)</f>
        <v>1059.7</v>
      </c>
      <c r="V11" s="59"/>
      <c r="W11" s="52">
        <f>SUM(T11,D11)</f>
        <v>548347</v>
      </c>
      <c r="X11" s="110">
        <f>SUM(U11,E11)</f>
        <v>2424.5</v>
      </c>
      <c r="Y11" s="37"/>
    </row>
    <row r="12" spans="1:25" s="66" customFormat="1" ht="13.5" thickBot="1" x14ac:dyDescent="0.25">
      <c r="A12" s="156"/>
      <c r="B12" s="157" t="s">
        <v>52</v>
      </c>
      <c r="C12" s="157"/>
      <c r="D12" s="124">
        <f>IF(ISERROR(D10/D11), "", D10/D11)</f>
        <v>9.0688260787560857E-2</v>
      </c>
      <c r="E12" s="125">
        <f>IF(ISERROR(E10/E11), "", E10/E11)</f>
        <v>0.10096717467760845</v>
      </c>
      <c r="F12" s="126"/>
      <c r="G12" s="127"/>
      <c r="H12" s="128">
        <f>IF(ISERROR(H10/H11), "", H10/H11)</f>
        <v>0.20722847525777907</v>
      </c>
      <c r="I12" s="129">
        <f>IF(ISERROR(I10/I11), "", I10/I11)</f>
        <v>0.50959706959706963</v>
      </c>
      <c r="J12" s="130"/>
      <c r="K12" s="128">
        <f>IF(ISERROR(K10/K11), "", K10/K11)</f>
        <v>0.86206896551724133</v>
      </c>
      <c r="L12" s="129">
        <f>IF(ISERROR(L10/L11), "", L10/L11)</f>
        <v>0.85822306238185253</v>
      </c>
      <c r="M12" s="130"/>
      <c r="N12" s="128">
        <f>IF(ISERROR(N10/N11), "", N10/N11)</f>
        <v>0.9</v>
      </c>
      <c r="O12" s="129">
        <f>IF(ISERROR(O10/O11), "", O10/O11)</f>
        <v>0.89913544668587886</v>
      </c>
      <c r="P12" s="126"/>
      <c r="Q12" s="128">
        <f>IF(ISERROR(Q10/Q11), "", Q10/Q11)</f>
        <v>0.87209302325581395</v>
      </c>
      <c r="R12" s="129">
        <f>IF(ISERROR(R10/R11), "", R10/R11)</f>
        <v>0.87741712707182307</v>
      </c>
      <c r="S12" s="126"/>
      <c r="T12" s="137">
        <f>IF(ISERROR(T10/T11), "", T10/T11)</f>
        <v>0.20938211628966144</v>
      </c>
      <c r="U12" s="138">
        <f>IF(ISERROR(U10/U11), "", U10/U11)</f>
        <v>0.64027554968387279</v>
      </c>
      <c r="V12" s="126"/>
      <c r="W12" s="133">
        <f>IF(ISERROR(W10/W11), "", W10/W11)</f>
        <v>0.104946320486845</v>
      </c>
      <c r="X12" s="134">
        <f>IF(ISERROR(X10/X11), "", X10/X11)</f>
        <v>0.33668797690245411</v>
      </c>
      <c r="Y12" s="54"/>
    </row>
    <row r="13" spans="1:25" x14ac:dyDescent="0.2">
      <c r="A13" s="35"/>
      <c r="B13" s="36"/>
      <c r="C13" s="36"/>
      <c r="D13" s="179"/>
      <c r="E13" s="180"/>
      <c r="F13" s="176"/>
      <c r="G13" s="177"/>
      <c r="H13" s="181"/>
      <c r="I13" s="182"/>
      <c r="J13" s="183"/>
      <c r="K13" s="181"/>
      <c r="L13" s="182"/>
      <c r="M13" s="183"/>
      <c r="N13" s="181"/>
      <c r="O13" s="182"/>
      <c r="P13" s="176"/>
      <c r="Q13" s="181"/>
      <c r="R13" s="182"/>
      <c r="S13" s="37"/>
      <c r="T13" s="136"/>
      <c r="U13" s="147"/>
      <c r="V13" s="37"/>
      <c r="W13" s="52"/>
      <c r="X13" s="108"/>
      <c r="Y13" s="37"/>
    </row>
    <row r="14" spans="1:25" ht="13.5" thickBot="1" x14ac:dyDescent="0.25">
      <c r="A14" s="35"/>
      <c r="B14" s="36"/>
      <c r="C14" s="36"/>
      <c r="D14" s="179"/>
      <c r="E14" s="180"/>
      <c r="F14" s="176"/>
      <c r="G14" s="177"/>
      <c r="H14" s="181"/>
      <c r="I14" s="182"/>
      <c r="J14" s="183"/>
      <c r="K14" s="181"/>
      <c r="L14" s="182"/>
      <c r="M14" s="183"/>
      <c r="N14" s="181"/>
      <c r="O14" s="182"/>
      <c r="P14" s="176"/>
      <c r="Q14" s="181"/>
      <c r="R14" s="182"/>
      <c r="S14" s="37"/>
      <c r="T14" s="136"/>
      <c r="U14" s="147"/>
      <c r="V14" s="37"/>
      <c r="W14" s="52"/>
      <c r="X14" s="108"/>
      <c r="Y14" s="37"/>
    </row>
    <row r="15" spans="1:25" x14ac:dyDescent="0.2">
      <c r="A15" s="39" t="s">
        <v>7</v>
      </c>
      <c r="B15" s="40" t="s">
        <v>50</v>
      </c>
      <c r="C15" s="40"/>
      <c r="D15" s="194">
        <v>79126</v>
      </c>
      <c r="E15" s="197">
        <v>380.2</v>
      </c>
      <c r="F15" s="55"/>
      <c r="G15" s="56"/>
      <c r="H15" s="184">
        <v>26805</v>
      </c>
      <c r="I15" s="191">
        <v>905.19600000000003</v>
      </c>
      <c r="J15" s="55"/>
      <c r="K15" s="188">
        <v>176</v>
      </c>
      <c r="L15" s="195">
        <v>116.917</v>
      </c>
      <c r="M15" s="55"/>
      <c r="N15" s="184">
        <v>198</v>
      </c>
      <c r="O15" s="205">
        <v>170.74299999999999</v>
      </c>
      <c r="P15" s="55"/>
      <c r="Q15" s="189">
        <v>398</v>
      </c>
      <c r="R15" s="190">
        <v>1010.3440000000001</v>
      </c>
      <c r="S15" s="55"/>
      <c r="T15" s="135">
        <f>SUM(H15,K15,N15,Q15)</f>
        <v>27577</v>
      </c>
      <c r="U15" s="139">
        <f>SUM(I15,L15,O15,R15)</f>
        <v>2203.1999999999998</v>
      </c>
      <c r="V15" s="55"/>
      <c r="W15" s="47">
        <f>SUM(T15,D15)</f>
        <v>106703</v>
      </c>
      <c r="X15" s="109">
        <f>SUM(U15,E15)</f>
        <v>2583.3999999999996</v>
      </c>
      <c r="Y15" s="37"/>
    </row>
    <row r="16" spans="1:25" x14ac:dyDescent="0.2">
      <c r="A16" s="48"/>
      <c r="B16" s="36" t="s">
        <v>51</v>
      </c>
      <c r="C16" s="36"/>
      <c r="D16" s="60">
        <v>972899</v>
      </c>
      <c r="E16" s="198">
        <v>3664.1</v>
      </c>
      <c r="F16" s="59"/>
      <c r="G16" s="60"/>
      <c r="H16" s="185">
        <v>125582</v>
      </c>
      <c r="I16" s="186">
        <v>1736.32</v>
      </c>
      <c r="J16" s="59"/>
      <c r="K16" s="193">
        <v>223</v>
      </c>
      <c r="L16" s="196">
        <v>147.89500000000001</v>
      </c>
      <c r="M16" s="59"/>
      <c r="N16" s="193">
        <v>238</v>
      </c>
      <c r="O16" s="196">
        <v>204.191</v>
      </c>
      <c r="P16" s="59"/>
      <c r="Q16" s="185">
        <v>485</v>
      </c>
      <c r="R16" s="187">
        <v>1177.2940000000001</v>
      </c>
      <c r="S16" s="59"/>
      <c r="T16" s="136">
        <f>SUM(H16,K16,N16,Q16)</f>
        <v>126528</v>
      </c>
      <c r="U16" s="140">
        <f>SUM(I16,L16,O16,R16)</f>
        <v>3265.7</v>
      </c>
      <c r="V16" s="59"/>
      <c r="W16" s="52">
        <f>SUM(T16,D16)</f>
        <v>1099427</v>
      </c>
      <c r="X16" s="110">
        <f>SUM(U16,E16)</f>
        <v>6929.7999999999993</v>
      </c>
      <c r="Y16" s="37"/>
    </row>
    <row r="17" spans="1:58" s="67" customFormat="1" ht="13.5" thickBot="1" x14ac:dyDescent="0.25">
      <c r="A17" s="158"/>
      <c r="B17" s="157" t="s">
        <v>52</v>
      </c>
      <c r="C17" s="157"/>
      <c r="D17" s="124">
        <f>IF(ISERROR(D15/D16), "", D15/D16)</f>
        <v>8.1330127793326948E-2</v>
      </c>
      <c r="E17" s="125">
        <f>IF(ISERROR(E15/E16), "", E15/E16)</f>
        <v>0.10376354357140907</v>
      </c>
      <c r="F17" s="126"/>
      <c r="G17" s="127"/>
      <c r="H17" s="128">
        <f>IF(ISERROR(H15/H16), "", H15/H16)</f>
        <v>0.2134461945183227</v>
      </c>
      <c r="I17" s="129">
        <f>IF(ISERROR(I15/I16), "", I15/I16)</f>
        <v>0.52133016955399925</v>
      </c>
      <c r="J17" s="130"/>
      <c r="K17" s="128">
        <f>IF(ISERROR(K15/K16), "", K15/K16)</f>
        <v>0.78923766816143492</v>
      </c>
      <c r="L17" s="129">
        <f>IF(ISERROR(L15/L16), "", L15/L16)</f>
        <v>0.79054058622671486</v>
      </c>
      <c r="M17" s="130"/>
      <c r="N17" s="128">
        <f>IF(ISERROR(N15/N16), "", N15/N16)</f>
        <v>0.83193277310924374</v>
      </c>
      <c r="O17" s="129">
        <f>IF(ISERROR(O15/O16), "", O15/O16)</f>
        <v>0.83619258439402322</v>
      </c>
      <c r="P17" s="126"/>
      <c r="Q17" s="128">
        <f>IF(ISERROR(Q15/Q16), "", Q15/Q16)</f>
        <v>0.8206185567010309</v>
      </c>
      <c r="R17" s="129">
        <f>IF(ISERROR(R15/R16), "", R15/R16)</f>
        <v>0.85819175159305994</v>
      </c>
      <c r="S17" s="126"/>
      <c r="T17" s="137">
        <f>IF(ISERROR(T15/T16), "", T15/T16)</f>
        <v>0.21795175771370764</v>
      </c>
      <c r="U17" s="138">
        <f>IF(ISERROR(U15/U16), "", U15/U16)</f>
        <v>0.67464862051015095</v>
      </c>
      <c r="V17" s="126"/>
      <c r="W17" s="131">
        <f>IF(ISERROR(W15/W16), "", W15/W16)</f>
        <v>9.7053283210254068E-2</v>
      </c>
      <c r="X17" s="132">
        <f>IF(ISERROR(X15/X16), "", X15/X16)</f>
        <v>0.3727957516811452</v>
      </c>
      <c r="Y17" s="54"/>
      <c r="Z17" s="66"/>
      <c r="AA17" s="66"/>
      <c r="AB17" s="66"/>
      <c r="AC17" s="66"/>
    </row>
    <row r="18" spans="1:58" s="9" customFormat="1" x14ac:dyDescent="0.2">
      <c r="A18" s="63"/>
      <c r="B18" s="36"/>
      <c r="C18" s="36"/>
      <c r="D18" s="179"/>
      <c r="E18" s="180"/>
      <c r="F18" s="176"/>
      <c r="G18" s="177"/>
      <c r="H18" s="181"/>
      <c r="I18" s="182"/>
      <c r="J18" s="183"/>
      <c r="K18" s="181"/>
      <c r="L18" s="182"/>
      <c r="M18" s="183"/>
      <c r="N18" s="181"/>
      <c r="O18" s="182"/>
      <c r="P18" s="176"/>
      <c r="Q18" s="181"/>
      <c r="R18" s="182"/>
      <c r="S18" s="37"/>
      <c r="T18" s="136"/>
      <c r="U18" s="147"/>
      <c r="V18" s="37"/>
      <c r="W18" s="52"/>
      <c r="X18" s="108"/>
      <c r="Y18" s="37"/>
      <c r="Z18" s="2"/>
      <c r="AA18" s="2"/>
      <c r="AB18" s="2"/>
      <c r="AC18" s="2"/>
    </row>
    <row r="19" spans="1:58" s="9" customFormat="1" ht="13.5" thickBot="1" x14ac:dyDescent="0.25">
      <c r="A19" s="63"/>
      <c r="B19" s="36"/>
      <c r="C19" s="36"/>
      <c r="D19" s="179"/>
      <c r="E19" s="180"/>
      <c r="F19" s="176"/>
      <c r="G19" s="177"/>
      <c r="H19" s="181"/>
      <c r="I19" s="182"/>
      <c r="J19" s="183"/>
      <c r="K19" s="181"/>
      <c r="L19" s="182"/>
      <c r="M19" s="183"/>
      <c r="N19" s="181"/>
      <c r="O19" s="182"/>
      <c r="P19" s="176"/>
      <c r="Q19" s="181"/>
      <c r="R19" s="182"/>
      <c r="S19" s="37"/>
      <c r="T19" s="136"/>
      <c r="U19" s="147"/>
      <c r="V19" s="37"/>
      <c r="W19" s="52"/>
      <c r="X19" s="108"/>
      <c r="Y19" s="37"/>
      <c r="Z19" s="2"/>
      <c r="AA19" s="2"/>
      <c r="AB19" s="2"/>
      <c r="AC19" s="2"/>
    </row>
    <row r="20" spans="1:58" s="1" customFormat="1" x14ac:dyDescent="0.2">
      <c r="A20" s="39" t="s">
        <v>8</v>
      </c>
      <c r="B20" s="40" t="s">
        <v>50</v>
      </c>
      <c r="C20" s="40"/>
      <c r="D20" s="194">
        <v>93609</v>
      </c>
      <c r="E20" s="197">
        <v>289</v>
      </c>
      <c r="F20" s="55"/>
      <c r="G20" s="56"/>
      <c r="H20" s="184">
        <v>43732</v>
      </c>
      <c r="I20" s="191">
        <v>1656</v>
      </c>
      <c r="J20" s="55"/>
      <c r="K20" s="188">
        <v>641</v>
      </c>
      <c r="L20" s="195">
        <v>401</v>
      </c>
      <c r="M20" s="55"/>
      <c r="N20" s="184">
        <v>176</v>
      </c>
      <c r="O20" s="205">
        <v>175</v>
      </c>
      <c r="P20" s="55"/>
      <c r="Q20" s="189">
        <v>893</v>
      </c>
      <c r="R20" s="190">
        <v>1835</v>
      </c>
      <c r="S20" s="55"/>
      <c r="T20" s="135">
        <f>SUM(H20,K20,N20,Q20)</f>
        <v>45442</v>
      </c>
      <c r="U20" s="139">
        <f>SUM(I20,L20,O20,R20)</f>
        <v>4067</v>
      </c>
      <c r="V20" s="55"/>
      <c r="W20" s="47">
        <f>SUM(T20,D20)</f>
        <v>139051</v>
      </c>
      <c r="X20" s="109">
        <f>SUM(U20,E20)</f>
        <v>4356</v>
      </c>
      <c r="Y20" s="37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58" s="8" customFormat="1" x14ac:dyDescent="0.2">
      <c r="A21" s="64"/>
      <c r="B21" s="36" t="s">
        <v>51</v>
      </c>
      <c r="C21" s="36"/>
      <c r="D21" s="60">
        <v>1833001</v>
      </c>
      <c r="E21" s="198">
        <v>5032</v>
      </c>
      <c r="F21" s="59"/>
      <c r="G21" s="60"/>
      <c r="H21" s="185">
        <v>298347</v>
      </c>
      <c r="I21" s="186">
        <v>3952</v>
      </c>
      <c r="J21" s="59"/>
      <c r="K21" s="193">
        <v>1509</v>
      </c>
      <c r="L21" s="196">
        <v>890</v>
      </c>
      <c r="M21" s="59"/>
      <c r="N21" s="193">
        <v>230</v>
      </c>
      <c r="O21" s="196">
        <v>221</v>
      </c>
      <c r="P21" s="59"/>
      <c r="Q21" s="185">
        <v>1292</v>
      </c>
      <c r="R21" s="187">
        <v>2070</v>
      </c>
      <c r="S21" s="59"/>
      <c r="T21" s="136">
        <f>SUM(H21,K21,N21,Q21)</f>
        <v>301378</v>
      </c>
      <c r="U21" s="140">
        <f>SUM(I21,L21,O21,R21)</f>
        <v>7133</v>
      </c>
      <c r="V21" s="59"/>
      <c r="W21" s="52">
        <f>SUM(T21,D21)</f>
        <v>2134379</v>
      </c>
      <c r="X21" s="110">
        <f>SUM(U21,E21)</f>
        <v>12165</v>
      </c>
      <c r="Y21" s="37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58" s="66" customFormat="1" ht="13.5" thickBot="1" x14ac:dyDescent="0.25">
      <c r="A22" s="156"/>
      <c r="B22" s="157" t="s">
        <v>52</v>
      </c>
      <c r="C22" s="157"/>
      <c r="D22" s="124">
        <f>IF(ISERROR(D20/D21), "", D20/D21)</f>
        <v>5.1068711910140799E-2</v>
      </c>
      <c r="E22" s="125">
        <f>IF(ISERROR(E20/E21), "", E20/E21)</f>
        <v>5.7432432432432436E-2</v>
      </c>
      <c r="F22" s="126"/>
      <c r="G22" s="127"/>
      <c r="H22" s="128">
        <f>IF(ISERROR(H20/H21), "", H20/H21)</f>
        <v>0.14658099461365456</v>
      </c>
      <c r="I22" s="129">
        <f>IF(ISERROR(I20/I21), "", I20/I21)</f>
        <v>0.41902834008097167</v>
      </c>
      <c r="J22" s="130"/>
      <c r="K22" s="128">
        <f>IF(ISERROR(K20/K21), "", K20/K21)</f>
        <v>0.42478462557985419</v>
      </c>
      <c r="L22" s="129">
        <f>IF(ISERROR(L20/L21), "", L20/L21)</f>
        <v>0.45056179775280897</v>
      </c>
      <c r="M22" s="130"/>
      <c r="N22" s="128">
        <f>IF(ISERROR(N20/N21), "", N20/N21)</f>
        <v>0.76521739130434785</v>
      </c>
      <c r="O22" s="129">
        <f>IF(ISERROR(O20/O21), "", O20/O21)</f>
        <v>0.79185520361990946</v>
      </c>
      <c r="P22" s="126"/>
      <c r="Q22" s="128">
        <f>IF(ISERROR(Q20/Q21), "", Q20/Q21)</f>
        <v>0.69117647058823528</v>
      </c>
      <c r="R22" s="129">
        <f>IF(ISERROR(R20/R21), "", R20/R21)</f>
        <v>0.88647342995169087</v>
      </c>
      <c r="S22" s="126"/>
      <c r="T22" s="137">
        <f>IF(ISERROR(T20/T21), "", T20/T21)</f>
        <v>0.15078074710164643</v>
      </c>
      <c r="U22" s="138">
        <f>IF(ISERROR(U20/U21), "", U20/U21)</f>
        <v>0.57016683022571146</v>
      </c>
      <c r="V22" s="126"/>
      <c r="W22" s="133">
        <f>IF(ISERROR(W20/W21), "", W20/W21)</f>
        <v>6.514822344110395E-2</v>
      </c>
      <c r="X22" s="134">
        <f>IF(ISERROR(X20/X21), "", X20/X21)</f>
        <v>0.35807644882860667</v>
      </c>
      <c r="Y22" s="54"/>
      <c r="AD22" s="67"/>
      <c r="AE22" s="67"/>
      <c r="AF22" s="67"/>
      <c r="AG22" s="67"/>
      <c r="AH22" s="67"/>
      <c r="AI22" s="67"/>
      <c r="AJ22" s="67"/>
    </row>
    <row r="23" spans="1:58" x14ac:dyDescent="0.2">
      <c r="A23" s="35"/>
      <c r="B23" s="36"/>
      <c r="C23" s="36"/>
      <c r="D23" s="179"/>
      <c r="E23" s="180"/>
      <c r="F23" s="176"/>
      <c r="G23" s="177"/>
      <c r="H23" s="181"/>
      <c r="I23" s="182"/>
      <c r="J23" s="183"/>
      <c r="K23" s="181"/>
      <c r="L23" s="182"/>
      <c r="M23" s="183"/>
      <c r="N23" s="181"/>
      <c r="O23" s="182"/>
      <c r="P23" s="176"/>
      <c r="Q23" s="181"/>
      <c r="R23" s="182"/>
      <c r="S23" s="37"/>
      <c r="T23" s="136"/>
      <c r="U23" s="147"/>
      <c r="V23" s="37"/>
      <c r="W23" s="52"/>
      <c r="X23" s="108"/>
      <c r="Y23" s="37"/>
      <c r="AD23" s="9"/>
      <c r="AE23" s="9"/>
      <c r="AF23" s="9"/>
      <c r="AG23" s="9"/>
      <c r="AH23" s="9"/>
      <c r="AI23" s="9"/>
      <c r="AJ23" s="9"/>
    </row>
    <row r="24" spans="1:58" ht="13.5" thickBot="1" x14ac:dyDescent="0.25">
      <c r="A24" s="35"/>
      <c r="B24" s="36"/>
      <c r="C24" s="36"/>
      <c r="D24" s="179"/>
      <c r="E24" s="180"/>
      <c r="F24" s="176"/>
      <c r="G24" s="177"/>
      <c r="H24" s="181"/>
      <c r="I24" s="182"/>
      <c r="J24" s="183"/>
      <c r="K24" s="181"/>
      <c r="L24" s="182"/>
      <c r="M24" s="183"/>
      <c r="N24" s="181"/>
      <c r="O24" s="182"/>
      <c r="P24" s="176"/>
      <c r="Q24" s="181"/>
      <c r="R24" s="182"/>
      <c r="S24" s="37"/>
      <c r="T24" s="136"/>
      <c r="U24" s="147"/>
      <c r="V24" s="37"/>
      <c r="W24" s="52"/>
      <c r="X24" s="108"/>
      <c r="Y24" s="37"/>
      <c r="AD24" s="9"/>
      <c r="AE24" s="9"/>
      <c r="AF24" s="9"/>
      <c r="AG24" s="9"/>
      <c r="AH24" s="9"/>
      <c r="AI24" s="9"/>
      <c r="AJ24" s="9"/>
    </row>
    <row r="25" spans="1:58" x14ac:dyDescent="0.2">
      <c r="A25" s="39" t="s">
        <v>20</v>
      </c>
      <c r="B25" s="40" t="s">
        <v>50</v>
      </c>
      <c r="C25" s="40"/>
      <c r="D25" s="194">
        <v>1765</v>
      </c>
      <c r="E25" s="197">
        <v>10.61</v>
      </c>
      <c r="F25" s="55"/>
      <c r="G25" s="56"/>
      <c r="H25" s="184">
        <v>952</v>
      </c>
      <c r="I25" s="191">
        <v>44.69</v>
      </c>
      <c r="J25" s="55"/>
      <c r="K25" s="188">
        <v>13</v>
      </c>
      <c r="L25" s="195">
        <v>13.64</v>
      </c>
      <c r="M25" s="55"/>
      <c r="N25" s="184">
        <v>10</v>
      </c>
      <c r="O25" s="205">
        <v>8.8699999999999992</v>
      </c>
      <c r="P25" s="55"/>
      <c r="Q25" s="189">
        <v>13</v>
      </c>
      <c r="R25" s="190">
        <v>36.78</v>
      </c>
      <c r="S25" s="55"/>
      <c r="T25" s="135">
        <f>SUM(H25,K25,N25,Q25)</f>
        <v>988</v>
      </c>
      <c r="U25" s="139">
        <f>SUM(I25,L25,O25,R25)</f>
        <v>103.98</v>
      </c>
      <c r="V25" s="55"/>
      <c r="W25" s="47">
        <f>SUM(T25,D25)</f>
        <v>2753</v>
      </c>
      <c r="X25" s="109">
        <f>SUM(U25,E25)</f>
        <v>114.59</v>
      </c>
      <c r="Y25" s="37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8" x14ac:dyDescent="0.2">
      <c r="A26" s="48"/>
      <c r="B26" s="36" t="s">
        <v>51</v>
      </c>
      <c r="C26" s="36"/>
      <c r="D26" s="60">
        <v>62998</v>
      </c>
      <c r="E26" s="198">
        <v>288.31</v>
      </c>
      <c r="F26" s="59"/>
      <c r="G26" s="60"/>
      <c r="H26" s="185">
        <v>8917</v>
      </c>
      <c r="I26" s="186">
        <v>134.79</v>
      </c>
      <c r="J26" s="59"/>
      <c r="K26" s="193">
        <v>36</v>
      </c>
      <c r="L26" s="196">
        <v>21.62</v>
      </c>
      <c r="M26" s="59"/>
      <c r="N26" s="193">
        <v>14</v>
      </c>
      <c r="O26" s="196">
        <v>12.35</v>
      </c>
      <c r="P26" s="59"/>
      <c r="Q26" s="185">
        <v>15</v>
      </c>
      <c r="R26" s="187">
        <v>41.96</v>
      </c>
      <c r="S26" s="59"/>
      <c r="T26" s="136">
        <f>SUM(H26,K26,N26,Q26)</f>
        <v>8982</v>
      </c>
      <c r="U26" s="140">
        <f>SUM(I26,L26,O26,R26)</f>
        <v>210.72</v>
      </c>
      <c r="V26" s="59"/>
      <c r="W26" s="52">
        <f>SUM(T26,D26)</f>
        <v>71980</v>
      </c>
      <c r="X26" s="110">
        <f>SUM(U26,E26)</f>
        <v>499.03</v>
      </c>
      <c r="Y26" s="37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</row>
    <row r="27" spans="1:58" s="67" customFormat="1" ht="13.5" thickBot="1" x14ac:dyDescent="0.25">
      <c r="A27" s="158"/>
      <c r="B27" s="157" t="s">
        <v>52</v>
      </c>
      <c r="C27" s="157"/>
      <c r="D27" s="124">
        <f>IF(ISERROR(D25/D26), "", D25/D26)</f>
        <v>2.8016762436902758E-2</v>
      </c>
      <c r="E27" s="125">
        <f>IF(ISERROR(E25/E26), "", E25/E26)</f>
        <v>3.680066594984565E-2</v>
      </c>
      <c r="F27" s="126"/>
      <c r="G27" s="127"/>
      <c r="H27" s="128">
        <f>IF(ISERROR(H25/H26), "", H25/H26)</f>
        <v>0.10676236402377481</v>
      </c>
      <c r="I27" s="129">
        <f>IF(ISERROR(I25/I26), "", I25/I26)</f>
        <v>0.33155278581497144</v>
      </c>
      <c r="J27" s="130"/>
      <c r="K27" s="128">
        <f>IF(ISERROR(K25/K26), "", K25/K26)</f>
        <v>0.3611111111111111</v>
      </c>
      <c r="L27" s="129">
        <f>IF(ISERROR(L25/L26), "", L25/L26)</f>
        <v>0.63089731729879739</v>
      </c>
      <c r="M27" s="130"/>
      <c r="N27" s="128">
        <f>IF(ISERROR(N25/N26), "", N25/N26)</f>
        <v>0.7142857142857143</v>
      </c>
      <c r="O27" s="129">
        <f>IF(ISERROR(O25/O26), "", O25/O26)</f>
        <v>0.71821862348178134</v>
      </c>
      <c r="P27" s="126"/>
      <c r="Q27" s="128">
        <f>IF(ISERROR(Q25/Q26), "", Q25/Q26)</f>
        <v>0.8666666666666667</v>
      </c>
      <c r="R27" s="129">
        <f>IF(ISERROR(R25/R26), "", R25/R26)</f>
        <v>0.87654909437559581</v>
      </c>
      <c r="S27" s="126"/>
      <c r="T27" s="137">
        <f>IF(ISERROR(T25/T26), "", T25/T26)</f>
        <v>0.10999777332442663</v>
      </c>
      <c r="U27" s="138">
        <f>IF(ISERROR(U25/U26), "", U25/U26)</f>
        <v>0.49345102505694766</v>
      </c>
      <c r="V27" s="126"/>
      <c r="W27" s="133">
        <f>IF(ISERROR(W25/W26), "", W25/W26)</f>
        <v>3.8246735204223392E-2</v>
      </c>
      <c r="X27" s="134">
        <f>IF(ISERROR(X25/X26), "", X25/X26)</f>
        <v>0.22962547341843179</v>
      </c>
      <c r="Y27" s="54"/>
      <c r="Z27" s="66"/>
      <c r="AA27" s="66"/>
      <c r="AB27" s="66"/>
      <c r="AC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</row>
    <row r="28" spans="1:58" ht="13.5" thickBot="1" x14ac:dyDescent="0.25">
      <c r="A28" s="35"/>
      <c r="B28" s="36"/>
      <c r="C28" s="36"/>
      <c r="D28" s="68"/>
      <c r="E28" s="69"/>
      <c r="F28" s="59"/>
      <c r="G28" s="70"/>
      <c r="H28" s="71"/>
      <c r="I28" s="72"/>
      <c r="J28" s="73"/>
      <c r="K28" s="71"/>
      <c r="L28" s="72"/>
      <c r="M28" s="73"/>
      <c r="N28" s="71"/>
      <c r="O28" s="72"/>
      <c r="P28" s="74"/>
      <c r="Q28" s="71"/>
      <c r="R28" s="72"/>
      <c r="S28" s="74"/>
      <c r="T28" s="71"/>
      <c r="U28" s="69"/>
      <c r="V28" s="59"/>
      <c r="W28" s="53"/>
      <c r="X28" s="111"/>
      <c r="Y28" s="59"/>
      <c r="AD28" s="1"/>
      <c r="AE28" s="1"/>
      <c r="AF28" s="1"/>
      <c r="AG28" s="1"/>
      <c r="AH28" s="1"/>
      <c r="AI28" s="1"/>
      <c r="AJ28" s="1"/>
      <c r="BF28" s="9"/>
    </row>
    <row r="29" spans="1:58" s="1" customFormat="1" ht="13.5" x14ac:dyDescent="0.25">
      <c r="B29" s="18"/>
      <c r="C29" s="18"/>
      <c r="D29" s="19"/>
      <c r="E29" s="19"/>
      <c r="F29" s="19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19"/>
      <c r="W29" s="76"/>
      <c r="X29" s="76"/>
      <c r="Y29" s="19"/>
      <c r="Z29" s="9"/>
      <c r="AA29" s="9"/>
      <c r="AB29" s="9"/>
      <c r="AC29" s="9"/>
      <c r="AD29" s="8"/>
      <c r="AE29" s="8"/>
      <c r="AF29" s="8"/>
      <c r="AG29" s="8"/>
      <c r="AH29" s="8"/>
      <c r="AI29" s="8"/>
      <c r="AJ29" s="8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</row>
    <row r="30" spans="1:58" s="8" customFormat="1" ht="13.5" x14ac:dyDescent="0.25">
      <c r="B30" s="18"/>
      <c r="C30" s="18"/>
      <c r="D30" s="19"/>
      <c r="E30" s="19"/>
      <c r="F30" s="19"/>
      <c r="G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19"/>
      <c r="W30" s="76"/>
      <c r="X30" s="76"/>
      <c r="Y30" s="19"/>
      <c r="Z30" s="9"/>
      <c r="AA30" s="9"/>
      <c r="AB30" s="9"/>
      <c r="AC30" s="9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1"/>
    </row>
    <row r="31" spans="1:58" x14ac:dyDescent="0.2">
      <c r="B31" s="15"/>
      <c r="C31" s="15"/>
      <c r="D31" s="15"/>
      <c r="E31" s="15"/>
      <c r="F31" s="15"/>
      <c r="G31" s="15"/>
      <c r="H31" s="178" t="s">
        <v>81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77"/>
      <c r="X31" s="77"/>
      <c r="Y31" s="15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8"/>
    </row>
    <row r="32" spans="1:58" ht="13.5" x14ac:dyDescent="0.2">
      <c r="B32" s="14"/>
      <c r="C32" s="14"/>
      <c r="D32" s="14"/>
      <c r="E32" s="14"/>
      <c r="F32" s="14"/>
      <c r="G32" s="14"/>
      <c r="H32" s="178" t="s">
        <v>60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78"/>
      <c r="X32" s="78"/>
      <c r="Y32" s="14"/>
      <c r="Z32" s="8"/>
      <c r="AA32" s="8"/>
      <c r="AB32" s="8"/>
      <c r="AC32" s="8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2:58" x14ac:dyDescent="0.2">
      <c r="B33" s="15"/>
      <c r="C33" s="15"/>
      <c r="D33" s="23"/>
      <c r="E33" s="23"/>
      <c r="F33" s="23"/>
      <c r="G33" s="23"/>
      <c r="H33" s="18" t="s">
        <v>80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79"/>
      <c r="X33" s="79"/>
      <c r="Y33" s="23"/>
      <c r="AD33" s="9"/>
      <c r="AE33" s="9"/>
      <c r="AF33" s="9"/>
      <c r="AG33" s="9"/>
      <c r="AH33" s="9"/>
      <c r="AI33" s="9"/>
      <c r="AJ33" s="9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2:58" s="9" customFormat="1" x14ac:dyDescent="0.2">
      <c r="B34" s="15"/>
      <c r="C34" s="15"/>
      <c r="D34" s="23"/>
      <c r="E34" s="23"/>
      <c r="F34" s="23"/>
      <c r="G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79"/>
      <c r="X34" s="79"/>
      <c r="Y34" s="23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</row>
    <row r="35" spans="2:58" x14ac:dyDescent="0.25">
      <c r="B35" s="15"/>
      <c r="C35" s="15"/>
      <c r="D35" s="16"/>
      <c r="E35" s="16"/>
      <c r="F35" s="16"/>
      <c r="G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80"/>
      <c r="X35" s="80"/>
      <c r="Y35" s="16"/>
      <c r="AD35" s="1"/>
      <c r="AE35" s="1"/>
      <c r="AF35" s="1"/>
      <c r="AG35" s="1"/>
      <c r="AH35" s="1"/>
      <c r="AI35" s="1"/>
      <c r="AJ35" s="1"/>
      <c r="BF35" s="9"/>
    </row>
    <row r="36" spans="2:58" x14ac:dyDescent="0.25">
      <c r="B36" s="15"/>
      <c r="C36" s="15"/>
      <c r="D36" s="16"/>
      <c r="E36" s="16"/>
      <c r="F36" s="16"/>
      <c r="G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80"/>
      <c r="X36" s="80"/>
      <c r="Y36" s="16"/>
      <c r="AD36" s="8"/>
      <c r="AE36" s="8"/>
      <c r="AF36" s="8"/>
      <c r="AG36" s="8"/>
      <c r="AH36" s="8"/>
      <c r="AI36" s="8"/>
      <c r="AJ36" s="8"/>
    </row>
    <row r="37" spans="2:58" ht="13.5" x14ac:dyDescent="0.25"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76"/>
      <c r="X37" s="76"/>
      <c r="Y37" s="19"/>
      <c r="Z37" s="9"/>
      <c r="AA37" s="9"/>
      <c r="AB37" s="9"/>
      <c r="AC37" s="9"/>
    </row>
    <row r="38" spans="2:58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77"/>
      <c r="X38" s="77"/>
      <c r="Y38" s="15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</row>
    <row r="39" spans="2:58" ht="13.5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78"/>
      <c r="X39" s="78"/>
      <c r="Y39" s="14"/>
      <c r="Z39" s="8"/>
      <c r="AA39" s="8"/>
      <c r="AB39" s="8"/>
      <c r="AC39" s="8"/>
    </row>
    <row r="40" spans="2:58" x14ac:dyDescent="0.25">
      <c r="B40" s="15"/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80"/>
      <c r="X40" s="80"/>
      <c r="Y40" s="16"/>
      <c r="Z40" s="4"/>
      <c r="AA40" s="4"/>
      <c r="AD40" s="9"/>
      <c r="AE40" s="9"/>
      <c r="AF40" s="9"/>
      <c r="AG40" s="9"/>
      <c r="AH40" s="9"/>
      <c r="AI40" s="9"/>
      <c r="AJ40" s="9"/>
    </row>
    <row r="41" spans="2:58" x14ac:dyDescent="0.25">
      <c r="B41" s="15"/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80"/>
      <c r="X41" s="80"/>
      <c r="Y41" s="16"/>
      <c r="Z41" s="4"/>
      <c r="AA41" s="4"/>
    </row>
    <row r="42" spans="2:58" x14ac:dyDescent="0.25">
      <c r="B42" s="15"/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80"/>
      <c r="X42" s="80"/>
      <c r="Y42" s="16"/>
      <c r="Z42" s="12"/>
    </row>
    <row r="43" spans="2:58" x14ac:dyDescent="0.25">
      <c r="B43" s="15"/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80"/>
      <c r="X43" s="80"/>
      <c r="Y43" s="16"/>
      <c r="Z43" s="4"/>
    </row>
    <row r="44" spans="2:58" ht="13.5" x14ac:dyDescent="0.25">
      <c r="B44" s="18"/>
      <c r="C44" s="18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76"/>
      <c r="X44" s="76"/>
      <c r="Y44" s="19"/>
      <c r="Z44" s="11"/>
      <c r="AA44" s="9"/>
      <c r="AB44" s="9"/>
      <c r="AC44" s="9"/>
    </row>
    <row r="45" spans="2:58" x14ac:dyDescent="0.25"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81"/>
      <c r="X45" s="81"/>
      <c r="Y45" s="4"/>
    </row>
    <row r="46" spans="2:58" x14ac:dyDescent="0.25">
      <c r="D46" s="13"/>
      <c r="E46" s="13"/>
      <c r="F46" s="13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82"/>
      <c r="X46" s="82"/>
      <c r="Y46" s="12"/>
    </row>
    <row r="47" spans="2:58" x14ac:dyDescent="0.25">
      <c r="B47" s="21"/>
      <c r="C47" s="21"/>
    </row>
  </sheetData>
  <mergeCells count="9">
    <mergeCell ref="A4:Y4"/>
    <mergeCell ref="K6:L6"/>
    <mergeCell ref="N6:O6"/>
    <mergeCell ref="Q6:R6"/>
    <mergeCell ref="T6:U6"/>
    <mergeCell ref="D5:E5"/>
    <mergeCell ref="G5:U5"/>
    <mergeCell ref="W5:X5"/>
    <mergeCell ref="H6:I6"/>
  </mergeCells>
  <phoneticPr fontId="3" type="noConversion"/>
  <pageMargins left="0.75" right="0.75" top="1" bottom="1" header="0.5" footer="0.5"/>
  <pageSetup paperSize="5" scale="45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>
    <pageSetUpPr fitToPage="1"/>
  </sheetPr>
  <dimension ref="A1:BF47"/>
  <sheetViews>
    <sheetView workbookViewId="0">
      <selection activeCell="R8" sqref="R8"/>
    </sheetView>
  </sheetViews>
  <sheetFormatPr defaultRowHeight="12.75" x14ac:dyDescent="0.25"/>
  <cols>
    <col min="1" max="1" width="6.75" style="2" customWidth="1"/>
    <col min="2" max="2" width="11.875" style="2" customWidth="1"/>
    <col min="3" max="3" width="0.75" style="2" customWidth="1"/>
    <col min="4" max="5" width="8.875" style="2" customWidth="1"/>
    <col min="6" max="6" width="2.625" style="2" customWidth="1"/>
    <col min="7" max="7" width="0.5" style="2" customWidth="1"/>
    <col min="8" max="9" width="8.875" style="2" customWidth="1"/>
    <col min="10" max="10" width="0.625" style="2" customWidth="1"/>
    <col min="11" max="12" width="8.875" style="2" customWidth="1"/>
    <col min="13" max="13" width="0.625" style="2" customWidth="1"/>
    <col min="14" max="15" width="8.875" style="2" customWidth="1"/>
    <col min="16" max="16" width="0.5" style="2" customWidth="1"/>
    <col min="17" max="18" width="8.875" style="2" customWidth="1"/>
    <col min="19" max="19" width="0.625" style="2" customWidth="1"/>
    <col min="20" max="21" width="8.875" style="2" customWidth="1"/>
    <col min="22" max="22" width="2.5" style="2" customWidth="1"/>
    <col min="23" max="24" width="8.875" style="7" customWidth="1"/>
    <col min="25" max="25" width="1.375" style="2" customWidth="1"/>
    <col min="26" max="16384" width="9" style="2"/>
  </cols>
  <sheetData>
    <row r="1" spans="1:25" ht="15.75" customHeight="1" x14ac:dyDescent="0.25">
      <c r="A1" s="164" t="s">
        <v>42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</row>
    <row r="2" spans="1:25" ht="15.75" customHeight="1" x14ac:dyDescent="0.25">
      <c r="A2" s="165" t="s">
        <v>75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</row>
    <row r="4" spans="1:25" s="7" customFormat="1" ht="16.5" customHeight="1" thickBot="1" x14ac:dyDescent="0.3">
      <c r="A4" s="208" t="s">
        <v>1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08"/>
      <c r="T4" s="208"/>
      <c r="U4" s="208"/>
      <c r="V4" s="208"/>
      <c r="W4" s="208"/>
      <c r="X4" s="208"/>
      <c r="Y4" s="208"/>
    </row>
    <row r="5" spans="1:25" s="8" customFormat="1" ht="15.75" x14ac:dyDescent="0.25">
      <c r="A5" s="25" t="s">
        <v>56</v>
      </c>
      <c r="B5" s="26"/>
      <c r="C5" s="26"/>
      <c r="D5" s="209" t="s">
        <v>3</v>
      </c>
      <c r="E5" s="210"/>
      <c r="F5" s="27"/>
      <c r="G5" s="209" t="s">
        <v>43</v>
      </c>
      <c r="H5" s="211"/>
      <c r="I5" s="211"/>
      <c r="J5" s="211"/>
      <c r="K5" s="211"/>
      <c r="L5" s="211"/>
      <c r="M5" s="211"/>
      <c r="N5" s="211"/>
      <c r="O5" s="211"/>
      <c r="P5" s="211"/>
      <c r="Q5" s="211"/>
      <c r="R5" s="211"/>
      <c r="S5" s="211"/>
      <c r="T5" s="211"/>
      <c r="U5" s="210"/>
      <c r="V5" s="28"/>
      <c r="W5" s="209" t="s">
        <v>11</v>
      </c>
      <c r="X5" s="212"/>
      <c r="Y5" s="28"/>
    </row>
    <row r="6" spans="1:25" s="8" customFormat="1" ht="13.5" x14ac:dyDescent="0.25">
      <c r="A6" s="29"/>
      <c r="B6" s="26"/>
      <c r="C6" s="26"/>
      <c r="D6" s="30"/>
      <c r="E6" s="31"/>
      <c r="F6" s="26"/>
      <c r="G6" s="32"/>
      <c r="H6" s="213" t="s">
        <v>61</v>
      </c>
      <c r="I6" s="214"/>
      <c r="J6" s="33"/>
      <c r="K6" s="213" t="s">
        <v>62</v>
      </c>
      <c r="L6" s="214"/>
      <c r="M6" s="33"/>
      <c r="N6" s="213" t="s">
        <v>63</v>
      </c>
      <c r="O6" s="214"/>
      <c r="P6" s="33"/>
      <c r="Q6" s="215" t="s">
        <v>64</v>
      </c>
      <c r="R6" s="214"/>
      <c r="S6" s="33"/>
      <c r="T6" s="215" t="s">
        <v>44</v>
      </c>
      <c r="U6" s="216"/>
      <c r="V6" s="33"/>
      <c r="W6" s="34"/>
      <c r="X6" s="102"/>
      <c r="Y6" s="26"/>
    </row>
    <row r="7" spans="1:25" s="116" customFormat="1" ht="27" x14ac:dyDescent="0.25">
      <c r="A7" s="112"/>
      <c r="B7" s="113"/>
      <c r="C7" s="113"/>
      <c r="D7" s="103" t="s">
        <v>45</v>
      </c>
      <c r="E7" s="104" t="s">
        <v>46</v>
      </c>
      <c r="F7" s="113"/>
      <c r="G7" s="103"/>
      <c r="H7" s="114" t="s">
        <v>45</v>
      </c>
      <c r="I7" s="115" t="s">
        <v>47</v>
      </c>
      <c r="J7" s="113"/>
      <c r="K7" s="114" t="s">
        <v>45</v>
      </c>
      <c r="L7" s="115" t="s">
        <v>47</v>
      </c>
      <c r="M7" s="113"/>
      <c r="N7" s="114" t="s">
        <v>45</v>
      </c>
      <c r="O7" s="115" t="s">
        <v>47</v>
      </c>
      <c r="P7" s="113"/>
      <c r="Q7" s="114" t="s">
        <v>45</v>
      </c>
      <c r="R7" s="115" t="s">
        <v>47</v>
      </c>
      <c r="S7" s="113"/>
      <c r="T7" s="114" t="s">
        <v>45</v>
      </c>
      <c r="U7" s="104" t="s">
        <v>47</v>
      </c>
      <c r="V7" s="113"/>
      <c r="W7" s="103" t="s">
        <v>45</v>
      </c>
      <c r="X7" s="104" t="s">
        <v>47</v>
      </c>
      <c r="Y7" s="113"/>
    </row>
    <row r="8" spans="1:25" s="7" customFormat="1" x14ac:dyDescent="0.2">
      <c r="A8" s="117"/>
      <c r="B8" s="118"/>
      <c r="C8" s="118"/>
      <c r="D8" s="105" t="s">
        <v>48</v>
      </c>
      <c r="E8" s="106" t="s">
        <v>49</v>
      </c>
      <c r="F8" s="119"/>
      <c r="G8" s="85"/>
      <c r="H8" s="120" t="s">
        <v>48</v>
      </c>
      <c r="I8" s="121" t="s">
        <v>49</v>
      </c>
      <c r="J8" s="122"/>
      <c r="K8" s="121" t="s">
        <v>48</v>
      </c>
      <c r="L8" s="121" t="s">
        <v>49</v>
      </c>
      <c r="M8" s="122"/>
      <c r="N8" s="121" t="s">
        <v>48</v>
      </c>
      <c r="O8" s="121" t="s">
        <v>49</v>
      </c>
      <c r="P8" s="123"/>
      <c r="Q8" s="121" t="s">
        <v>48</v>
      </c>
      <c r="R8" s="121" t="s">
        <v>49</v>
      </c>
      <c r="S8" s="123"/>
      <c r="T8" s="121" t="s">
        <v>48</v>
      </c>
      <c r="U8" s="106" t="s">
        <v>49</v>
      </c>
      <c r="V8" s="119"/>
      <c r="W8" s="105" t="s">
        <v>48</v>
      </c>
      <c r="X8" s="106" t="s">
        <v>49</v>
      </c>
      <c r="Y8" s="119"/>
    </row>
    <row r="9" spans="1:25" ht="13.5" thickBot="1" x14ac:dyDescent="0.25">
      <c r="A9" s="35"/>
      <c r="B9" s="36"/>
      <c r="C9" s="36"/>
      <c r="D9" s="49"/>
      <c r="E9" s="50"/>
      <c r="F9" s="37"/>
      <c r="G9" s="38"/>
      <c r="H9" s="44"/>
      <c r="I9" s="51"/>
      <c r="J9" s="45"/>
      <c r="K9" s="44"/>
      <c r="L9" s="51"/>
      <c r="M9" s="45"/>
      <c r="N9" s="44"/>
      <c r="O9" s="51"/>
      <c r="P9" s="37"/>
      <c r="Q9" s="44"/>
      <c r="R9" s="51"/>
      <c r="S9" s="37"/>
      <c r="T9" s="83"/>
      <c r="U9" s="84"/>
      <c r="V9" s="37"/>
      <c r="W9" s="85"/>
      <c r="X9" s="107"/>
      <c r="Y9" s="37"/>
    </row>
    <row r="10" spans="1:25" x14ac:dyDescent="0.2">
      <c r="A10" s="39" t="s">
        <v>6</v>
      </c>
      <c r="B10" s="40" t="s">
        <v>50</v>
      </c>
      <c r="C10" s="40"/>
      <c r="D10" s="194">
        <v>39589</v>
      </c>
      <c r="E10" s="197">
        <v>124.3</v>
      </c>
      <c r="F10" s="55"/>
      <c r="G10" s="56"/>
      <c r="H10" s="184">
        <v>12892</v>
      </c>
      <c r="I10" s="191">
        <v>335.3</v>
      </c>
      <c r="J10" s="55"/>
      <c r="K10" s="188">
        <v>74</v>
      </c>
      <c r="L10" s="195">
        <v>44.8</v>
      </c>
      <c r="M10" s="55"/>
      <c r="N10" s="184">
        <v>35</v>
      </c>
      <c r="O10" s="205">
        <v>30.5</v>
      </c>
      <c r="P10" s="55"/>
      <c r="Q10" s="189">
        <v>75</v>
      </c>
      <c r="R10" s="190">
        <v>254.1</v>
      </c>
      <c r="S10" s="55"/>
      <c r="T10" s="135">
        <f>SUM(H10,K10,N10,Q10)</f>
        <v>13076</v>
      </c>
      <c r="U10" s="139">
        <f>SUM(I10,L10,O10,R10)</f>
        <v>664.7</v>
      </c>
      <c r="V10" s="55"/>
      <c r="W10" s="47">
        <f>SUM(T10,D10)</f>
        <v>52665</v>
      </c>
      <c r="X10" s="109">
        <f>SUM(U10,E10)</f>
        <v>789</v>
      </c>
      <c r="Y10" s="37"/>
    </row>
    <row r="11" spans="1:25" x14ac:dyDescent="0.2">
      <c r="A11" s="48"/>
      <c r="B11" s="36" t="s">
        <v>51</v>
      </c>
      <c r="C11" s="36"/>
      <c r="D11" s="60">
        <v>482602</v>
      </c>
      <c r="E11" s="198">
        <v>1364.8</v>
      </c>
      <c r="F11" s="59"/>
      <c r="G11" s="60"/>
      <c r="H11" s="185">
        <v>65621</v>
      </c>
      <c r="I11" s="186">
        <v>681.5</v>
      </c>
      <c r="J11" s="59"/>
      <c r="K11" s="193">
        <v>86</v>
      </c>
      <c r="L11" s="196">
        <v>52.2</v>
      </c>
      <c r="M11" s="59"/>
      <c r="N11" s="193">
        <v>39</v>
      </c>
      <c r="O11" s="196">
        <v>33.9</v>
      </c>
      <c r="P11" s="59"/>
      <c r="Q11" s="185">
        <v>85</v>
      </c>
      <c r="R11" s="187">
        <v>287.60000000000002</v>
      </c>
      <c r="S11" s="59"/>
      <c r="T11" s="136">
        <f>SUM(H11,K11,N11,Q11)</f>
        <v>65831</v>
      </c>
      <c r="U11" s="140">
        <f>SUM(I11,L11,O11,R11)</f>
        <v>1055.2</v>
      </c>
      <c r="V11" s="59"/>
      <c r="W11" s="52">
        <f>SUM(T11,D11)</f>
        <v>548433</v>
      </c>
      <c r="X11" s="110">
        <f>SUM(U11,E11)</f>
        <v>2420</v>
      </c>
      <c r="Y11" s="37"/>
    </row>
    <row r="12" spans="1:25" s="66" customFormat="1" ht="13.5" thickBot="1" x14ac:dyDescent="0.25">
      <c r="A12" s="156"/>
      <c r="B12" s="157" t="s">
        <v>52</v>
      </c>
      <c r="C12" s="157"/>
      <c r="D12" s="124">
        <f>IF(ISERROR(D10/D11), "", D10/D11)</f>
        <v>8.2032399368423672E-2</v>
      </c>
      <c r="E12" s="125">
        <f>IF(ISERROR(E10/E11), "", E10/E11)</f>
        <v>9.1075615474794841E-2</v>
      </c>
      <c r="F12" s="126"/>
      <c r="G12" s="127"/>
      <c r="H12" s="128">
        <f>IF(ISERROR(H10/H11), "", H10/H11)</f>
        <v>0.19646149860562931</v>
      </c>
      <c r="I12" s="129">
        <f>IF(ISERROR(I10/I11), "", I10/I11)</f>
        <v>0.49200293470286133</v>
      </c>
      <c r="J12" s="130"/>
      <c r="K12" s="128">
        <f>IF(ISERROR(K10/K11), "", K10/K11)</f>
        <v>0.86046511627906974</v>
      </c>
      <c r="L12" s="129">
        <f>IF(ISERROR(L10/L11), "", L10/L11)</f>
        <v>0.85823754789272022</v>
      </c>
      <c r="M12" s="130"/>
      <c r="N12" s="128">
        <f>IF(ISERROR(N10/N11), "", N10/N11)</f>
        <v>0.89743589743589747</v>
      </c>
      <c r="O12" s="129">
        <f>IF(ISERROR(O10/O11), "", O10/O11)</f>
        <v>0.89970501474926257</v>
      </c>
      <c r="P12" s="126"/>
      <c r="Q12" s="128">
        <f>IF(ISERROR(Q10/Q11), "", Q10/Q11)</f>
        <v>0.88235294117647056</v>
      </c>
      <c r="R12" s="129">
        <f>IF(ISERROR(R10/R11), "", R10/R11)</f>
        <v>0.88351877607788587</v>
      </c>
      <c r="S12" s="126"/>
      <c r="T12" s="137">
        <f>IF(ISERROR(T10/T11), "", T10/T11)</f>
        <v>0.1986298248545518</v>
      </c>
      <c r="U12" s="138">
        <f>IF(ISERROR(U10/U11), "", U10/U11)</f>
        <v>0.62992797573919634</v>
      </c>
      <c r="V12" s="126"/>
      <c r="W12" s="133">
        <f>IF(ISERROR(W10/W11), "", W10/W11)</f>
        <v>9.602813835053689E-2</v>
      </c>
      <c r="X12" s="134">
        <f>IF(ISERROR(X10/X11), "", X10/X11)</f>
        <v>0.32603305785123965</v>
      </c>
      <c r="Y12" s="54"/>
    </row>
    <row r="13" spans="1:25" x14ac:dyDescent="0.2">
      <c r="A13" s="35"/>
      <c r="B13" s="36"/>
      <c r="C13" s="36"/>
      <c r="D13" s="179"/>
      <c r="E13" s="180"/>
      <c r="F13" s="176"/>
      <c r="G13" s="177"/>
      <c r="H13" s="181"/>
      <c r="I13" s="182"/>
      <c r="J13" s="183"/>
      <c r="K13" s="181"/>
      <c r="L13" s="182"/>
      <c r="M13" s="183"/>
      <c r="N13" s="181"/>
      <c r="O13" s="182"/>
      <c r="P13" s="176"/>
      <c r="Q13" s="181"/>
      <c r="R13" s="182"/>
      <c r="S13" s="37"/>
      <c r="T13" s="136"/>
      <c r="U13" s="147"/>
      <c r="V13" s="37"/>
      <c r="W13" s="52"/>
      <c r="X13" s="108"/>
      <c r="Y13" s="37"/>
    </row>
    <row r="14" spans="1:25" ht="13.5" thickBot="1" x14ac:dyDescent="0.25">
      <c r="A14" s="35"/>
      <c r="B14" s="36"/>
      <c r="C14" s="36"/>
      <c r="D14" s="179"/>
      <c r="E14" s="180"/>
      <c r="F14" s="176"/>
      <c r="G14" s="177"/>
      <c r="H14" s="181"/>
      <c r="I14" s="182"/>
      <c r="J14" s="183"/>
      <c r="K14" s="181"/>
      <c r="L14" s="182"/>
      <c r="M14" s="183"/>
      <c r="N14" s="181"/>
      <c r="O14" s="182"/>
      <c r="P14" s="176"/>
      <c r="Q14" s="181"/>
      <c r="R14" s="182"/>
      <c r="S14" s="37"/>
      <c r="T14" s="136"/>
      <c r="U14" s="147"/>
      <c r="V14" s="37"/>
      <c r="W14" s="52"/>
      <c r="X14" s="108"/>
      <c r="Y14" s="37"/>
    </row>
    <row r="15" spans="1:25" x14ac:dyDescent="0.2">
      <c r="A15" s="39" t="s">
        <v>7</v>
      </c>
      <c r="B15" s="40" t="s">
        <v>50</v>
      </c>
      <c r="C15" s="40"/>
      <c r="D15" s="194">
        <v>73899</v>
      </c>
      <c r="E15" s="197">
        <v>344.6</v>
      </c>
      <c r="F15" s="55"/>
      <c r="G15" s="56"/>
      <c r="H15" s="184">
        <v>25947</v>
      </c>
      <c r="I15" s="191">
        <v>881.56299999999999</v>
      </c>
      <c r="J15" s="55"/>
      <c r="K15" s="188">
        <v>177</v>
      </c>
      <c r="L15" s="195">
        <v>117.646</v>
      </c>
      <c r="M15" s="55"/>
      <c r="N15" s="184">
        <v>197</v>
      </c>
      <c r="O15" s="205">
        <v>169.78299999999999</v>
      </c>
      <c r="P15" s="55"/>
      <c r="Q15" s="189">
        <v>400</v>
      </c>
      <c r="R15" s="190">
        <v>1013.1079999999999</v>
      </c>
      <c r="S15" s="55"/>
      <c r="T15" s="135">
        <f>SUM(H15,K15,N15,Q15)</f>
        <v>26721</v>
      </c>
      <c r="U15" s="139">
        <f>SUM(I15,L15,O15,R15)</f>
        <v>2182.1</v>
      </c>
      <c r="V15" s="55"/>
      <c r="W15" s="47">
        <f>SUM(T15,D15)</f>
        <v>100620</v>
      </c>
      <c r="X15" s="109">
        <f>SUM(U15,E15)</f>
        <v>2526.6999999999998</v>
      </c>
      <c r="Y15" s="37"/>
    </row>
    <row r="16" spans="1:25" x14ac:dyDescent="0.2">
      <c r="A16" s="48"/>
      <c r="B16" s="36" t="s">
        <v>51</v>
      </c>
      <c r="C16" s="36"/>
      <c r="D16" s="60">
        <v>972842</v>
      </c>
      <c r="E16" s="198">
        <v>3665</v>
      </c>
      <c r="F16" s="59"/>
      <c r="G16" s="60"/>
      <c r="H16" s="185">
        <v>125466</v>
      </c>
      <c r="I16" s="186">
        <v>1731.4939999999999</v>
      </c>
      <c r="J16" s="59"/>
      <c r="K16" s="193">
        <v>225</v>
      </c>
      <c r="L16" s="196">
        <v>149.279</v>
      </c>
      <c r="M16" s="59"/>
      <c r="N16" s="193">
        <v>238</v>
      </c>
      <c r="O16" s="196">
        <v>201.191</v>
      </c>
      <c r="P16" s="59"/>
      <c r="Q16" s="185">
        <v>489</v>
      </c>
      <c r="R16" s="187">
        <v>1182.836</v>
      </c>
      <c r="S16" s="59"/>
      <c r="T16" s="136">
        <f>SUM(H16,K16,N16,Q16)</f>
        <v>126418</v>
      </c>
      <c r="U16" s="140">
        <f>SUM(I16,L16,O16,R16)</f>
        <v>3264.8</v>
      </c>
      <c r="V16" s="59"/>
      <c r="W16" s="52">
        <f>SUM(T16,D16)</f>
        <v>1099260</v>
      </c>
      <c r="X16" s="110">
        <f>SUM(U16,E16)</f>
        <v>6929.8</v>
      </c>
      <c r="Y16" s="37"/>
    </row>
    <row r="17" spans="1:58" s="67" customFormat="1" ht="13.5" thickBot="1" x14ac:dyDescent="0.25">
      <c r="A17" s="158"/>
      <c r="B17" s="157" t="s">
        <v>52</v>
      </c>
      <c r="C17" s="157"/>
      <c r="D17" s="124">
        <f>IF(ISERROR(D15/D16), "", D15/D16)</f>
        <v>7.5961975325900821E-2</v>
      </c>
      <c r="E17" s="125">
        <f>IF(ISERROR(E15/E16), "", E15/E16)</f>
        <v>9.4024556616643939E-2</v>
      </c>
      <c r="F17" s="126"/>
      <c r="G17" s="127"/>
      <c r="H17" s="128">
        <f>IF(ISERROR(H15/H16), "", H15/H16)</f>
        <v>0.20680503084500981</v>
      </c>
      <c r="I17" s="129">
        <f>IF(ISERROR(I15/I16), "", I15/I16)</f>
        <v>0.50913430829099038</v>
      </c>
      <c r="J17" s="130"/>
      <c r="K17" s="128">
        <f>IF(ISERROR(K15/K16), "", K15/K16)</f>
        <v>0.78666666666666663</v>
      </c>
      <c r="L17" s="129">
        <f>IF(ISERROR(L15/L16), "", L15/L16)</f>
        <v>0.78809477555449869</v>
      </c>
      <c r="M17" s="130"/>
      <c r="N17" s="128">
        <f>IF(ISERROR(N15/N16), "", N15/N16)</f>
        <v>0.82773109243697474</v>
      </c>
      <c r="O17" s="129">
        <f>IF(ISERROR(O15/O16), "", O15/O16)</f>
        <v>0.84388963721041188</v>
      </c>
      <c r="P17" s="126"/>
      <c r="Q17" s="128">
        <f>IF(ISERROR(Q15/Q16), "", Q15/Q16)</f>
        <v>0.81799591002044991</v>
      </c>
      <c r="R17" s="129">
        <f>IF(ISERROR(R15/R16), "", R15/R16)</f>
        <v>0.8565075800871802</v>
      </c>
      <c r="S17" s="126"/>
      <c r="T17" s="137">
        <f>IF(ISERROR(T15/T16), "", T15/T16)</f>
        <v>0.21137021626667088</v>
      </c>
      <c r="U17" s="138">
        <f>IF(ISERROR(U15/U16), "", U15/U16)</f>
        <v>0.66837172261700561</v>
      </c>
      <c r="V17" s="126"/>
      <c r="W17" s="131">
        <f>IF(ISERROR(W15/W16), "", W15/W16)</f>
        <v>9.1534304896020963E-2</v>
      </c>
      <c r="X17" s="132">
        <f>IF(ISERROR(X15/X16), "", X15/X16)</f>
        <v>0.36461369736500326</v>
      </c>
      <c r="Y17" s="54"/>
      <c r="Z17" s="66"/>
      <c r="AA17" s="66"/>
      <c r="AB17" s="66"/>
      <c r="AC17" s="66"/>
    </row>
    <row r="18" spans="1:58" s="9" customFormat="1" x14ac:dyDescent="0.2">
      <c r="A18" s="63"/>
      <c r="B18" s="36"/>
      <c r="C18" s="36"/>
      <c r="D18" s="179"/>
      <c r="E18" s="180"/>
      <c r="F18" s="176"/>
      <c r="G18" s="177"/>
      <c r="H18" s="181"/>
      <c r="I18" s="182"/>
      <c r="J18" s="183"/>
      <c r="K18" s="181"/>
      <c r="L18" s="182"/>
      <c r="M18" s="183"/>
      <c r="N18" s="181"/>
      <c r="O18" s="182"/>
      <c r="P18" s="176"/>
      <c r="Q18" s="181"/>
      <c r="R18" s="182"/>
      <c r="S18" s="37"/>
      <c r="T18" s="136"/>
      <c r="U18" s="147"/>
      <c r="V18" s="37"/>
      <c r="W18" s="52"/>
      <c r="X18" s="108"/>
      <c r="Y18" s="37"/>
      <c r="Z18" s="2"/>
      <c r="AA18" s="2"/>
      <c r="AB18" s="2"/>
      <c r="AC18" s="2"/>
    </row>
    <row r="19" spans="1:58" s="9" customFormat="1" ht="13.5" thickBot="1" x14ac:dyDescent="0.25">
      <c r="A19" s="63"/>
      <c r="B19" s="36"/>
      <c r="C19" s="36"/>
      <c r="D19" s="179"/>
      <c r="E19" s="180"/>
      <c r="F19" s="176"/>
      <c r="G19" s="177"/>
      <c r="H19" s="181"/>
      <c r="I19" s="182"/>
      <c r="J19" s="183"/>
      <c r="K19" s="181"/>
      <c r="L19" s="182"/>
      <c r="M19" s="183"/>
      <c r="N19" s="181"/>
      <c r="O19" s="182"/>
      <c r="P19" s="176"/>
      <c r="Q19" s="181"/>
      <c r="R19" s="182"/>
      <c r="S19" s="37"/>
      <c r="T19" s="136"/>
      <c r="U19" s="147"/>
      <c r="V19" s="37"/>
      <c r="W19" s="52"/>
      <c r="X19" s="108"/>
      <c r="Y19" s="37"/>
      <c r="Z19" s="2"/>
      <c r="AA19" s="2"/>
      <c r="AB19" s="2"/>
      <c r="AC19" s="2"/>
    </row>
    <row r="20" spans="1:58" s="1" customFormat="1" x14ac:dyDescent="0.2">
      <c r="A20" s="39" t="s">
        <v>8</v>
      </c>
      <c r="B20" s="40" t="s">
        <v>50</v>
      </c>
      <c r="C20" s="40"/>
      <c r="D20" s="194">
        <v>86217</v>
      </c>
      <c r="E20" s="197">
        <v>266.5</v>
      </c>
      <c r="F20" s="55"/>
      <c r="G20" s="56"/>
      <c r="H20" s="184">
        <v>41846</v>
      </c>
      <c r="I20" s="191">
        <v>1627</v>
      </c>
      <c r="J20" s="55"/>
      <c r="K20" s="188">
        <v>636</v>
      </c>
      <c r="L20" s="195">
        <v>385</v>
      </c>
      <c r="M20" s="55"/>
      <c r="N20" s="184">
        <v>174</v>
      </c>
      <c r="O20" s="205">
        <v>173</v>
      </c>
      <c r="P20" s="55"/>
      <c r="Q20" s="189">
        <v>891</v>
      </c>
      <c r="R20" s="190">
        <v>1829</v>
      </c>
      <c r="S20" s="55"/>
      <c r="T20" s="135">
        <f>SUM(H20,K20,N20,Q20)</f>
        <v>43547</v>
      </c>
      <c r="U20" s="139">
        <f>SUM(I20,L20,O20,R20)</f>
        <v>4014</v>
      </c>
      <c r="V20" s="55"/>
      <c r="W20" s="47">
        <f>SUM(T20,D20)</f>
        <v>129764</v>
      </c>
      <c r="X20" s="109">
        <f>SUM(U20,E20)</f>
        <v>4280.5</v>
      </c>
      <c r="Y20" s="37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58" s="8" customFormat="1" x14ac:dyDescent="0.2">
      <c r="A21" s="64"/>
      <c r="B21" s="36" t="s">
        <v>51</v>
      </c>
      <c r="C21" s="36"/>
      <c r="D21" s="60">
        <v>1833216</v>
      </c>
      <c r="E21" s="198">
        <v>5034.3999999999996</v>
      </c>
      <c r="F21" s="59"/>
      <c r="G21" s="60"/>
      <c r="H21" s="185">
        <v>298139</v>
      </c>
      <c r="I21" s="186">
        <v>3973</v>
      </c>
      <c r="J21" s="59"/>
      <c r="K21" s="193">
        <v>1500</v>
      </c>
      <c r="L21" s="196">
        <v>869</v>
      </c>
      <c r="M21" s="59"/>
      <c r="N21" s="193">
        <v>229</v>
      </c>
      <c r="O21" s="196">
        <v>221</v>
      </c>
      <c r="P21" s="59"/>
      <c r="Q21" s="185">
        <v>1291</v>
      </c>
      <c r="R21" s="187">
        <v>2068</v>
      </c>
      <c r="S21" s="59"/>
      <c r="T21" s="136">
        <f>SUM(H21,K21,N21,Q21)</f>
        <v>301159</v>
      </c>
      <c r="U21" s="140">
        <f>SUM(I21,L21,O21,R21)</f>
        <v>7131</v>
      </c>
      <c r="V21" s="59"/>
      <c r="W21" s="52">
        <f>SUM(T21,D21)</f>
        <v>2134375</v>
      </c>
      <c r="X21" s="110">
        <f>SUM(U21,E21)</f>
        <v>12165.4</v>
      </c>
      <c r="Y21" s="37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58" s="66" customFormat="1" ht="13.5" thickBot="1" x14ac:dyDescent="0.25">
      <c r="A22" s="156"/>
      <c r="B22" s="157" t="s">
        <v>52</v>
      </c>
      <c r="C22" s="157"/>
      <c r="D22" s="124">
        <f>IF(ISERROR(D20/D21), "", D20/D21)</f>
        <v>4.7030464495182236E-2</v>
      </c>
      <c r="E22" s="125">
        <f>IF(ISERROR(E20/E21), "", E20/E21)</f>
        <v>5.2935801684411254E-2</v>
      </c>
      <c r="F22" s="126"/>
      <c r="G22" s="127"/>
      <c r="H22" s="128">
        <f>IF(ISERROR(H20/H21), "", H20/H21)</f>
        <v>0.14035735009508987</v>
      </c>
      <c r="I22" s="129">
        <f>IF(ISERROR(I20/I21), "", I20/I21)</f>
        <v>0.40951422099169393</v>
      </c>
      <c r="J22" s="130"/>
      <c r="K22" s="128">
        <f>IF(ISERROR(K20/K21), "", K20/K21)</f>
        <v>0.42399999999999999</v>
      </c>
      <c r="L22" s="129">
        <f>IF(ISERROR(L20/L21), "", L20/L21)</f>
        <v>0.44303797468354428</v>
      </c>
      <c r="M22" s="130"/>
      <c r="N22" s="128">
        <f>IF(ISERROR(N20/N21), "", N20/N21)</f>
        <v>0.75982532751091703</v>
      </c>
      <c r="O22" s="129">
        <f>IF(ISERROR(O20/O21), "", O20/O21)</f>
        <v>0.78280542986425339</v>
      </c>
      <c r="P22" s="126"/>
      <c r="Q22" s="128">
        <f>IF(ISERROR(Q20/Q21), "", Q20/Q21)</f>
        <v>0.69016266460108444</v>
      </c>
      <c r="R22" s="129">
        <f>IF(ISERROR(R20/R21), "", R20/R21)</f>
        <v>0.88442940038684714</v>
      </c>
      <c r="S22" s="126"/>
      <c r="T22" s="137">
        <f>IF(ISERROR(T20/T21), "", T20/T21)</f>
        <v>0.14459803625327486</v>
      </c>
      <c r="U22" s="138">
        <f>IF(ISERROR(U20/U21), "", U20/U21)</f>
        <v>0.56289440471182162</v>
      </c>
      <c r="V22" s="126"/>
      <c r="W22" s="133">
        <f>IF(ISERROR(W20/W21), "", W20/W21)</f>
        <v>6.079718887262079E-2</v>
      </c>
      <c r="X22" s="134">
        <f>IF(ISERROR(X20/X21), "", X20/X21)</f>
        <v>0.35185854965722457</v>
      </c>
      <c r="Y22" s="54"/>
      <c r="AD22" s="67"/>
      <c r="AE22" s="67"/>
      <c r="AF22" s="67"/>
      <c r="AG22" s="67"/>
      <c r="AH22" s="67"/>
      <c r="AI22" s="67"/>
      <c r="AJ22" s="67"/>
    </row>
    <row r="23" spans="1:58" x14ac:dyDescent="0.2">
      <c r="A23" s="35"/>
      <c r="B23" s="36"/>
      <c r="C23" s="36"/>
      <c r="D23" s="179"/>
      <c r="E23" s="180"/>
      <c r="F23" s="176"/>
      <c r="G23" s="177"/>
      <c r="H23" s="181"/>
      <c r="I23" s="182"/>
      <c r="J23" s="183"/>
      <c r="K23" s="181"/>
      <c r="L23" s="182"/>
      <c r="M23" s="183"/>
      <c r="N23" s="181"/>
      <c r="O23" s="182"/>
      <c r="P23" s="176"/>
      <c r="Q23" s="181"/>
      <c r="R23" s="182"/>
      <c r="S23" s="37"/>
      <c r="T23" s="136"/>
      <c r="U23" s="147"/>
      <c r="V23" s="37"/>
      <c r="W23" s="52"/>
      <c r="X23" s="108"/>
      <c r="Y23" s="37"/>
      <c r="AD23" s="9"/>
      <c r="AE23" s="9"/>
      <c r="AF23" s="9"/>
      <c r="AG23" s="9"/>
      <c r="AH23" s="9"/>
      <c r="AI23" s="9"/>
      <c r="AJ23" s="9"/>
    </row>
    <row r="24" spans="1:58" ht="13.5" thickBot="1" x14ac:dyDescent="0.25">
      <c r="A24" s="35"/>
      <c r="B24" s="36"/>
      <c r="C24" s="36"/>
      <c r="D24" s="179"/>
      <c r="E24" s="180"/>
      <c r="F24" s="176"/>
      <c r="G24" s="177"/>
      <c r="H24" s="181"/>
      <c r="I24" s="182"/>
      <c r="J24" s="183"/>
      <c r="K24" s="181"/>
      <c r="L24" s="182"/>
      <c r="M24" s="183"/>
      <c r="N24" s="181"/>
      <c r="O24" s="182"/>
      <c r="P24" s="176"/>
      <c r="Q24" s="181"/>
      <c r="R24" s="182"/>
      <c r="S24" s="37"/>
      <c r="T24" s="136"/>
      <c r="U24" s="147"/>
      <c r="V24" s="37"/>
      <c r="W24" s="52"/>
      <c r="X24" s="108"/>
      <c r="Y24" s="37"/>
      <c r="AD24" s="9"/>
      <c r="AE24" s="9"/>
      <c r="AF24" s="9"/>
      <c r="AG24" s="9"/>
      <c r="AH24" s="9"/>
      <c r="AI24" s="9"/>
      <c r="AJ24" s="9"/>
    </row>
    <row r="25" spans="1:58" x14ac:dyDescent="0.2">
      <c r="A25" s="39" t="s">
        <v>20</v>
      </c>
      <c r="B25" s="40" t="s">
        <v>50</v>
      </c>
      <c r="C25" s="40"/>
      <c r="D25" s="194">
        <v>1618</v>
      </c>
      <c r="E25" s="197">
        <v>9.6999999999999993</v>
      </c>
      <c r="F25" s="55"/>
      <c r="G25" s="56"/>
      <c r="H25" s="184">
        <v>968</v>
      </c>
      <c r="I25" s="191">
        <v>44.83</v>
      </c>
      <c r="J25" s="55"/>
      <c r="K25" s="188">
        <v>23</v>
      </c>
      <c r="L25" s="195">
        <v>13.61</v>
      </c>
      <c r="M25" s="55"/>
      <c r="N25" s="184">
        <v>9</v>
      </c>
      <c r="O25" s="205">
        <v>7.9</v>
      </c>
      <c r="P25" s="55"/>
      <c r="Q25" s="189">
        <v>12</v>
      </c>
      <c r="R25" s="190">
        <v>35.71</v>
      </c>
      <c r="S25" s="55"/>
      <c r="T25" s="135">
        <f>SUM(H25,K25,N25,Q25)</f>
        <v>1012</v>
      </c>
      <c r="U25" s="139">
        <f>SUM(I25,L25,O25,R25)</f>
        <v>102.05000000000001</v>
      </c>
      <c r="V25" s="55"/>
      <c r="W25" s="47">
        <f>SUM(T25,D25)</f>
        <v>2630</v>
      </c>
      <c r="X25" s="109">
        <f>SUM(U25,E25)</f>
        <v>111.75000000000001</v>
      </c>
      <c r="Y25" s="37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8" x14ac:dyDescent="0.2">
      <c r="A26" s="48"/>
      <c r="B26" s="36" t="s">
        <v>51</v>
      </c>
      <c r="C26" s="36"/>
      <c r="D26" s="60">
        <v>63000</v>
      </c>
      <c r="E26" s="198">
        <v>288</v>
      </c>
      <c r="F26" s="59"/>
      <c r="G26" s="60"/>
      <c r="H26" s="185">
        <v>8928</v>
      </c>
      <c r="I26" s="186">
        <v>134.66999999999999</v>
      </c>
      <c r="J26" s="59"/>
      <c r="K26" s="193">
        <v>36</v>
      </c>
      <c r="L26" s="196">
        <v>21.62</v>
      </c>
      <c r="M26" s="59"/>
      <c r="N26" s="193">
        <v>14</v>
      </c>
      <c r="O26" s="196">
        <v>12.35</v>
      </c>
      <c r="P26" s="59"/>
      <c r="Q26" s="185">
        <v>15</v>
      </c>
      <c r="R26" s="187">
        <v>41.96</v>
      </c>
      <c r="S26" s="59"/>
      <c r="T26" s="136">
        <f>SUM(H26,K26,N26,Q26)</f>
        <v>8993</v>
      </c>
      <c r="U26" s="140">
        <f>SUM(I26,L26,O26,R26)</f>
        <v>210.6</v>
      </c>
      <c r="V26" s="59"/>
      <c r="W26" s="52">
        <f>SUM(T26,D26)</f>
        <v>71993</v>
      </c>
      <c r="X26" s="110">
        <f>SUM(U26,E26)</f>
        <v>498.6</v>
      </c>
      <c r="Y26" s="37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</row>
    <row r="27" spans="1:58" s="67" customFormat="1" ht="13.5" thickBot="1" x14ac:dyDescent="0.25">
      <c r="A27" s="158"/>
      <c r="B27" s="157" t="s">
        <v>52</v>
      </c>
      <c r="C27" s="157"/>
      <c r="D27" s="124">
        <f>IF(ISERROR(D25/D26), "", D25/D26)</f>
        <v>2.5682539682539682E-2</v>
      </c>
      <c r="E27" s="125">
        <f>IF(ISERROR(E25/E26), "", E25/E26)</f>
        <v>3.3680555555555554E-2</v>
      </c>
      <c r="F27" s="126"/>
      <c r="G27" s="127"/>
      <c r="H27" s="128">
        <f>IF(ISERROR(H25/H26), "", H25/H26)</f>
        <v>0.10842293906810035</v>
      </c>
      <c r="I27" s="129">
        <f>IF(ISERROR(I25/I26), "", I25/I26)</f>
        <v>0.3328877998069355</v>
      </c>
      <c r="J27" s="130"/>
      <c r="K27" s="128">
        <f>IF(ISERROR(K25/K26), "", K25/K26)</f>
        <v>0.63888888888888884</v>
      </c>
      <c r="L27" s="129">
        <f>IF(ISERROR(L25/L26), "", L25/L26)</f>
        <v>0.62950971322849203</v>
      </c>
      <c r="M27" s="130"/>
      <c r="N27" s="128">
        <f>IF(ISERROR(N25/N26), "", N25/N26)</f>
        <v>0.6428571428571429</v>
      </c>
      <c r="O27" s="129">
        <f>IF(ISERROR(O25/O26), "", O25/O26)</f>
        <v>0.63967611336032393</v>
      </c>
      <c r="P27" s="126"/>
      <c r="Q27" s="128">
        <f>IF(ISERROR(Q25/Q26), "", Q25/Q26)</f>
        <v>0.8</v>
      </c>
      <c r="R27" s="129">
        <f>IF(ISERROR(R25/R26), "", R25/R26)</f>
        <v>0.85104861773117257</v>
      </c>
      <c r="S27" s="126"/>
      <c r="T27" s="137">
        <f>IF(ISERROR(T25/T26), "", T25/T26)</f>
        <v>0.11253196930946291</v>
      </c>
      <c r="U27" s="138">
        <f>IF(ISERROR(U25/U26), "", U25/U26)</f>
        <v>0.48456790123456794</v>
      </c>
      <c r="V27" s="126"/>
      <c r="W27" s="133">
        <f>IF(ISERROR(W25/W26), "", W25/W26)</f>
        <v>3.6531329434806165E-2</v>
      </c>
      <c r="X27" s="134">
        <f>IF(ISERROR(X25/X26), "", X25/X26)</f>
        <v>0.22412755716004815</v>
      </c>
      <c r="Y27" s="54"/>
      <c r="Z27" s="66"/>
      <c r="AA27" s="66"/>
      <c r="AB27" s="66"/>
      <c r="AC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</row>
    <row r="28" spans="1:58" ht="13.5" thickBot="1" x14ac:dyDescent="0.25">
      <c r="A28" s="35"/>
      <c r="B28" s="36"/>
      <c r="C28" s="36"/>
      <c r="D28" s="68"/>
      <c r="E28" s="69"/>
      <c r="F28" s="59"/>
      <c r="G28" s="70"/>
      <c r="H28" s="71"/>
      <c r="I28" s="72"/>
      <c r="J28" s="73"/>
      <c r="K28" s="71"/>
      <c r="L28" s="72"/>
      <c r="M28" s="73"/>
      <c r="N28" s="71"/>
      <c r="O28" s="72"/>
      <c r="P28" s="74"/>
      <c r="Q28" s="71"/>
      <c r="R28" s="72"/>
      <c r="S28" s="74"/>
      <c r="T28" s="71"/>
      <c r="U28" s="69"/>
      <c r="V28" s="59"/>
      <c r="W28" s="53"/>
      <c r="X28" s="111"/>
      <c r="Y28" s="59"/>
      <c r="AD28" s="1"/>
      <c r="AE28" s="1"/>
      <c r="AF28" s="1"/>
      <c r="AG28" s="1"/>
      <c r="AH28" s="1"/>
      <c r="AI28" s="1"/>
      <c r="AJ28" s="1"/>
      <c r="BF28" s="9"/>
    </row>
    <row r="29" spans="1:58" s="1" customFormat="1" ht="13.5" x14ac:dyDescent="0.25">
      <c r="B29" s="18"/>
      <c r="C29" s="18"/>
      <c r="D29" s="19"/>
      <c r="E29" s="19"/>
      <c r="F29" s="19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19"/>
      <c r="W29" s="76"/>
      <c r="X29" s="76"/>
      <c r="Y29" s="19"/>
      <c r="Z29" s="9"/>
      <c r="AA29" s="9"/>
      <c r="AB29" s="9"/>
      <c r="AC29" s="9"/>
      <c r="AD29" s="8"/>
      <c r="AE29" s="8"/>
      <c r="AF29" s="8"/>
      <c r="AG29" s="8"/>
      <c r="AH29" s="8"/>
      <c r="AI29" s="8"/>
      <c r="AJ29" s="8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</row>
    <row r="30" spans="1:58" s="8" customFormat="1" ht="13.5" x14ac:dyDescent="0.25">
      <c r="B30" s="18"/>
      <c r="C30" s="18"/>
      <c r="D30" s="19"/>
      <c r="E30" s="19"/>
      <c r="F30" s="19"/>
      <c r="G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19"/>
      <c r="W30" s="76"/>
      <c r="X30" s="76"/>
      <c r="Y30" s="19"/>
      <c r="Z30" s="9"/>
      <c r="AA30" s="9"/>
      <c r="AB30" s="9"/>
      <c r="AC30" s="9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1"/>
    </row>
    <row r="31" spans="1:58" x14ac:dyDescent="0.2">
      <c r="B31" s="15"/>
      <c r="C31" s="15"/>
      <c r="D31" s="15"/>
      <c r="E31" s="15"/>
      <c r="F31" s="15"/>
      <c r="G31" s="15"/>
      <c r="H31" s="178" t="s">
        <v>78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77"/>
      <c r="X31" s="77"/>
      <c r="Y31" s="15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8"/>
    </row>
    <row r="32" spans="1:58" ht="13.5" x14ac:dyDescent="0.2">
      <c r="B32" s="14"/>
      <c r="C32" s="14"/>
      <c r="D32" s="14"/>
      <c r="E32" s="14"/>
      <c r="F32" s="14"/>
      <c r="G32" s="14"/>
      <c r="H32" s="178" t="s">
        <v>60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78"/>
      <c r="X32" s="78"/>
      <c r="Y32" s="14"/>
      <c r="Z32" s="8"/>
      <c r="AA32" s="8"/>
      <c r="AB32" s="8"/>
      <c r="AC32" s="8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2:58" x14ac:dyDescent="0.2">
      <c r="B33" s="15"/>
      <c r="C33" s="15"/>
      <c r="D33" s="23"/>
      <c r="E33" s="23"/>
      <c r="F33" s="23"/>
      <c r="G33" s="23"/>
      <c r="H33" s="18" t="s">
        <v>76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79"/>
      <c r="X33" s="79"/>
      <c r="Y33" s="23"/>
      <c r="AD33" s="9"/>
      <c r="AE33" s="9"/>
      <c r="AF33" s="9"/>
      <c r="AG33" s="9"/>
      <c r="AH33" s="9"/>
      <c r="AI33" s="9"/>
      <c r="AJ33" s="9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2:58" s="9" customFormat="1" x14ac:dyDescent="0.2">
      <c r="B34" s="15"/>
      <c r="C34" s="15"/>
      <c r="D34" s="23"/>
      <c r="E34" s="23"/>
      <c r="F34" s="23"/>
      <c r="G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79"/>
      <c r="X34" s="79"/>
      <c r="Y34" s="23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</row>
    <row r="35" spans="2:58" x14ac:dyDescent="0.25">
      <c r="B35" s="15"/>
      <c r="C35" s="15"/>
      <c r="D35" s="16"/>
      <c r="E35" s="16"/>
      <c r="F35" s="16"/>
      <c r="G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80"/>
      <c r="X35" s="80"/>
      <c r="Y35" s="16"/>
      <c r="AD35" s="1"/>
      <c r="AE35" s="1"/>
      <c r="AF35" s="1"/>
      <c r="AG35" s="1"/>
      <c r="AH35" s="1"/>
      <c r="AI35" s="1"/>
      <c r="AJ35" s="1"/>
      <c r="BF35" s="9"/>
    </row>
    <row r="36" spans="2:58" x14ac:dyDescent="0.25">
      <c r="B36" s="15"/>
      <c r="C36" s="15"/>
      <c r="D36" s="16"/>
      <c r="E36" s="16"/>
      <c r="F36" s="16"/>
      <c r="G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80"/>
      <c r="X36" s="80"/>
      <c r="Y36" s="16"/>
      <c r="AD36" s="8"/>
      <c r="AE36" s="8"/>
      <c r="AF36" s="8"/>
      <c r="AG36" s="8"/>
      <c r="AH36" s="8"/>
      <c r="AI36" s="8"/>
      <c r="AJ36" s="8"/>
    </row>
    <row r="37" spans="2:58" ht="13.5" x14ac:dyDescent="0.25"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76"/>
      <c r="X37" s="76"/>
      <c r="Y37" s="19"/>
      <c r="Z37" s="9"/>
      <c r="AA37" s="9"/>
      <c r="AB37" s="9"/>
      <c r="AC37" s="9"/>
    </row>
    <row r="38" spans="2:58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77"/>
      <c r="X38" s="77"/>
      <c r="Y38" s="15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</row>
    <row r="39" spans="2:58" ht="13.5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78"/>
      <c r="X39" s="78"/>
      <c r="Y39" s="14"/>
      <c r="Z39" s="8"/>
      <c r="AA39" s="8"/>
      <c r="AB39" s="8"/>
      <c r="AC39" s="8"/>
    </row>
    <row r="40" spans="2:58" x14ac:dyDescent="0.25">
      <c r="B40" s="15"/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80"/>
      <c r="X40" s="80"/>
      <c r="Y40" s="16"/>
      <c r="Z40" s="4"/>
      <c r="AA40" s="4"/>
      <c r="AD40" s="9"/>
      <c r="AE40" s="9"/>
      <c r="AF40" s="9"/>
      <c r="AG40" s="9"/>
      <c r="AH40" s="9"/>
      <c r="AI40" s="9"/>
      <c r="AJ40" s="9"/>
    </row>
    <row r="41" spans="2:58" x14ac:dyDescent="0.25">
      <c r="B41" s="15"/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80"/>
      <c r="X41" s="80"/>
      <c r="Y41" s="16"/>
      <c r="Z41" s="4"/>
      <c r="AA41" s="4"/>
    </row>
    <row r="42" spans="2:58" x14ac:dyDescent="0.25">
      <c r="B42" s="15"/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80"/>
      <c r="X42" s="80"/>
      <c r="Y42" s="16"/>
      <c r="Z42" s="12"/>
    </row>
    <row r="43" spans="2:58" x14ac:dyDescent="0.25">
      <c r="B43" s="15"/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80"/>
      <c r="X43" s="80"/>
      <c r="Y43" s="16"/>
      <c r="Z43" s="4"/>
    </row>
    <row r="44" spans="2:58" ht="13.5" x14ac:dyDescent="0.25">
      <c r="B44" s="18"/>
      <c r="C44" s="18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76"/>
      <c r="X44" s="76"/>
      <c r="Y44" s="19"/>
      <c r="Z44" s="11"/>
      <c r="AA44" s="9"/>
      <c r="AB44" s="9"/>
      <c r="AC44" s="9"/>
    </row>
    <row r="45" spans="2:58" x14ac:dyDescent="0.25"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81"/>
      <c r="X45" s="81"/>
      <c r="Y45" s="4"/>
    </row>
    <row r="46" spans="2:58" x14ac:dyDescent="0.25">
      <c r="D46" s="13"/>
      <c r="E46" s="13"/>
      <c r="F46" s="13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82"/>
      <c r="X46" s="82"/>
      <c r="Y46" s="12"/>
    </row>
    <row r="47" spans="2:58" x14ac:dyDescent="0.25">
      <c r="B47" s="21"/>
      <c r="C47" s="21"/>
    </row>
  </sheetData>
  <mergeCells count="9">
    <mergeCell ref="A4:Y4"/>
    <mergeCell ref="K6:L6"/>
    <mergeCell ref="N6:O6"/>
    <mergeCell ref="Q6:R6"/>
    <mergeCell ref="T6:U6"/>
    <mergeCell ref="D5:E5"/>
    <mergeCell ref="G5:U5"/>
    <mergeCell ref="W5:X5"/>
    <mergeCell ref="H6:I6"/>
  </mergeCells>
  <phoneticPr fontId="3" type="noConversion"/>
  <pageMargins left="0.75" right="0.75" top="1" bottom="1" header="0.5" footer="0.5"/>
  <pageSetup paperSize="5" scale="45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>
    <pageSetUpPr fitToPage="1"/>
  </sheetPr>
  <dimension ref="A1:BF47"/>
  <sheetViews>
    <sheetView workbookViewId="0">
      <selection activeCell="R8" sqref="R8"/>
    </sheetView>
  </sheetViews>
  <sheetFormatPr defaultRowHeight="12.75" x14ac:dyDescent="0.25"/>
  <cols>
    <col min="1" max="1" width="6.75" style="2" customWidth="1"/>
    <col min="2" max="2" width="11.875" style="2" customWidth="1"/>
    <col min="3" max="3" width="0.75" style="2" customWidth="1"/>
    <col min="4" max="5" width="8.875" style="2" customWidth="1"/>
    <col min="6" max="6" width="2.625" style="2" customWidth="1"/>
    <col min="7" max="7" width="0.5" style="2" customWidth="1"/>
    <col min="8" max="9" width="8.875" style="2" customWidth="1"/>
    <col min="10" max="10" width="0.625" style="2" customWidth="1"/>
    <col min="11" max="12" width="8.875" style="2" customWidth="1"/>
    <col min="13" max="13" width="0.625" style="2" customWidth="1"/>
    <col min="14" max="15" width="8.875" style="2" customWidth="1"/>
    <col min="16" max="16" width="0.5" style="2" customWidth="1"/>
    <col min="17" max="18" width="8.875" style="2" customWidth="1"/>
    <col min="19" max="19" width="0.625" style="2" customWidth="1"/>
    <col min="20" max="21" width="8.875" style="2" customWidth="1"/>
    <col min="22" max="22" width="2.5" style="2" customWidth="1"/>
    <col min="23" max="24" width="8.875" style="7" customWidth="1"/>
    <col min="25" max="25" width="1.375" style="2" customWidth="1"/>
    <col min="26" max="16384" width="9" style="2"/>
  </cols>
  <sheetData>
    <row r="1" spans="1:25" ht="15.75" customHeight="1" x14ac:dyDescent="0.25">
      <c r="A1" s="164" t="s">
        <v>42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</row>
    <row r="2" spans="1:25" ht="15.75" customHeight="1" x14ac:dyDescent="0.25">
      <c r="A2" s="165" t="s">
        <v>73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</row>
    <row r="4" spans="1:25" s="7" customFormat="1" ht="16.5" customHeight="1" thickBot="1" x14ac:dyDescent="0.3">
      <c r="A4" s="208" t="s">
        <v>1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08"/>
      <c r="T4" s="208"/>
      <c r="U4" s="208"/>
      <c r="V4" s="208"/>
      <c r="W4" s="208"/>
      <c r="X4" s="208"/>
      <c r="Y4" s="208"/>
    </row>
    <row r="5" spans="1:25" s="8" customFormat="1" ht="15.75" x14ac:dyDescent="0.25">
      <c r="A5" s="25" t="s">
        <v>56</v>
      </c>
      <c r="B5" s="26"/>
      <c r="C5" s="26"/>
      <c r="D5" s="209" t="s">
        <v>3</v>
      </c>
      <c r="E5" s="210"/>
      <c r="F5" s="27"/>
      <c r="G5" s="209" t="s">
        <v>43</v>
      </c>
      <c r="H5" s="211"/>
      <c r="I5" s="211"/>
      <c r="J5" s="211"/>
      <c r="K5" s="211"/>
      <c r="L5" s="211"/>
      <c r="M5" s="211"/>
      <c r="N5" s="211"/>
      <c r="O5" s="211"/>
      <c r="P5" s="211"/>
      <c r="Q5" s="211"/>
      <c r="R5" s="211"/>
      <c r="S5" s="211"/>
      <c r="T5" s="211"/>
      <c r="U5" s="210"/>
      <c r="V5" s="28"/>
      <c r="W5" s="209" t="s">
        <v>11</v>
      </c>
      <c r="X5" s="212"/>
      <c r="Y5" s="28"/>
    </row>
    <row r="6" spans="1:25" s="8" customFormat="1" ht="13.5" x14ac:dyDescent="0.25">
      <c r="A6" s="29"/>
      <c r="B6" s="26"/>
      <c r="C6" s="26"/>
      <c r="D6" s="30"/>
      <c r="E6" s="31"/>
      <c r="F6" s="26"/>
      <c r="G6" s="32"/>
      <c r="H6" s="213" t="s">
        <v>61</v>
      </c>
      <c r="I6" s="214"/>
      <c r="J6" s="33"/>
      <c r="K6" s="213" t="s">
        <v>62</v>
      </c>
      <c r="L6" s="214"/>
      <c r="M6" s="33"/>
      <c r="N6" s="213" t="s">
        <v>63</v>
      </c>
      <c r="O6" s="214"/>
      <c r="P6" s="33"/>
      <c r="Q6" s="215" t="s">
        <v>64</v>
      </c>
      <c r="R6" s="214"/>
      <c r="S6" s="33"/>
      <c r="T6" s="215" t="s">
        <v>44</v>
      </c>
      <c r="U6" s="216"/>
      <c r="V6" s="33"/>
      <c r="W6" s="34"/>
      <c r="X6" s="102"/>
      <c r="Y6" s="26"/>
    </row>
    <row r="7" spans="1:25" s="116" customFormat="1" ht="27" x14ac:dyDescent="0.25">
      <c r="A7" s="112"/>
      <c r="B7" s="113"/>
      <c r="C7" s="113"/>
      <c r="D7" s="103" t="s">
        <v>45</v>
      </c>
      <c r="E7" s="104" t="s">
        <v>46</v>
      </c>
      <c r="F7" s="113"/>
      <c r="G7" s="103"/>
      <c r="H7" s="114" t="s">
        <v>45</v>
      </c>
      <c r="I7" s="115" t="s">
        <v>47</v>
      </c>
      <c r="J7" s="113"/>
      <c r="K7" s="114" t="s">
        <v>45</v>
      </c>
      <c r="L7" s="115" t="s">
        <v>47</v>
      </c>
      <c r="M7" s="113"/>
      <c r="N7" s="114" t="s">
        <v>45</v>
      </c>
      <c r="O7" s="115" t="s">
        <v>47</v>
      </c>
      <c r="P7" s="113"/>
      <c r="Q7" s="114" t="s">
        <v>45</v>
      </c>
      <c r="R7" s="115" t="s">
        <v>47</v>
      </c>
      <c r="S7" s="113"/>
      <c r="T7" s="114" t="s">
        <v>45</v>
      </c>
      <c r="U7" s="104" t="s">
        <v>47</v>
      </c>
      <c r="V7" s="113"/>
      <c r="W7" s="103" t="s">
        <v>45</v>
      </c>
      <c r="X7" s="104" t="s">
        <v>47</v>
      </c>
      <c r="Y7" s="113"/>
    </row>
    <row r="8" spans="1:25" s="7" customFormat="1" x14ac:dyDescent="0.2">
      <c r="A8" s="117"/>
      <c r="B8" s="118"/>
      <c r="C8" s="118"/>
      <c r="D8" s="105" t="s">
        <v>48</v>
      </c>
      <c r="E8" s="106" t="s">
        <v>49</v>
      </c>
      <c r="F8" s="119"/>
      <c r="G8" s="85"/>
      <c r="H8" s="120" t="s">
        <v>48</v>
      </c>
      <c r="I8" s="121" t="s">
        <v>49</v>
      </c>
      <c r="J8" s="122"/>
      <c r="K8" s="121" t="s">
        <v>48</v>
      </c>
      <c r="L8" s="121" t="s">
        <v>49</v>
      </c>
      <c r="M8" s="122"/>
      <c r="N8" s="121" t="s">
        <v>48</v>
      </c>
      <c r="O8" s="121" t="s">
        <v>49</v>
      </c>
      <c r="P8" s="123"/>
      <c r="Q8" s="121" t="s">
        <v>48</v>
      </c>
      <c r="R8" s="121" t="s">
        <v>49</v>
      </c>
      <c r="S8" s="123"/>
      <c r="T8" s="121" t="s">
        <v>48</v>
      </c>
      <c r="U8" s="106" t="s">
        <v>49</v>
      </c>
      <c r="V8" s="119"/>
      <c r="W8" s="105" t="s">
        <v>48</v>
      </c>
      <c r="X8" s="106" t="s">
        <v>49</v>
      </c>
      <c r="Y8" s="119"/>
    </row>
    <row r="9" spans="1:25" ht="13.5" thickBot="1" x14ac:dyDescent="0.25">
      <c r="A9" s="35"/>
      <c r="B9" s="36"/>
      <c r="C9" s="36"/>
      <c r="D9" s="49"/>
      <c r="E9" s="50"/>
      <c r="F9" s="37"/>
      <c r="G9" s="38"/>
      <c r="H9" s="44"/>
      <c r="I9" s="51"/>
      <c r="J9" s="45"/>
      <c r="K9" s="44"/>
      <c r="L9" s="51"/>
      <c r="M9" s="45"/>
      <c r="N9" s="44"/>
      <c r="O9" s="51"/>
      <c r="P9" s="37"/>
      <c r="Q9" s="44"/>
      <c r="R9" s="51"/>
      <c r="S9" s="37"/>
      <c r="T9" s="83"/>
      <c r="U9" s="84"/>
      <c r="V9" s="37"/>
      <c r="W9" s="85"/>
      <c r="X9" s="107"/>
      <c r="Y9" s="37"/>
    </row>
    <row r="10" spans="1:25" x14ac:dyDescent="0.2">
      <c r="A10" s="39" t="s">
        <v>6</v>
      </c>
      <c r="B10" s="40" t="s">
        <v>50</v>
      </c>
      <c r="C10" s="40"/>
      <c r="D10" s="194">
        <v>36461</v>
      </c>
      <c r="E10" s="197">
        <v>113.8</v>
      </c>
      <c r="F10" s="55"/>
      <c r="G10" s="56"/>
      <c r="H10" s="184">
        <v>12416</v>
      </c>
      <c r="I10" s="191">
        <v>327.5</v>
      </c>
      <c r="J10" s="55"/>
      <c r="K10" s="188">
        <v>74</v>
      </c>
      <c r="L10" s="195">
        <v>44.8</v>
      </c>
      <c r="M10" s="55"/>
      <c r="N10" s="184">
        <v>35</v>
      </c>
      <c r="O10" s="205">
        <v>30.4</v>
      </c>
      <c r="P10" s="55"/>
      <c r="Q10" s="189">
        <v>75</v>
      </c>
      <c r="R10" s="190">
        <v>254.1</v>
      </c>
      <c r="S10" s="55"/>
      <c r="T10" s="135">
        <f>SUM(H10,K10,N10,Q10)</f>
        <v>12600</v>
      </c>
      <c r="U10" s="139">
        <f>SUM(I10,L10,O10,R10)</f>
        <v>656.8</v>
      </c>
      <c r="V10" s="55"/>
      <c r="W10" s="47">
        <f>SUM(T10,D10)</f>
        <v>49061</v>
      </c>
      <c r="X10" s="109">
        <f>SUM(U10,E10)</f>
        <v>770.59999999999991</v>
      </c>
      <c r="Y10" s="37"/>
    </row>
    <row r="11" spans="1:25" x14ac:dyDescent="0.2">
      <c r="A11" s="48"/>
      <c r="B11" s="36" t="s">
        <v>51</v>
      </c>
      <c r="C11" s="36"/>
      <c r="D11" s="60">
        <v>482618</v>
      </c>
      <c r="E11" s="198">
        <v>1364.8</v>
      </c>
      <c r="F11" s="59"/>
      <c r="G11" s="60"/>
      <c r="H11" s="185">
        <v>65609</v>
      </c>
      <c r="I11" s="186">
        <v>681</v>
      </c>
      <c r="J11" s="59"/>
      <c r="K11" s="193">
        <v>86</v>
      </c>
      <c r="L11" s="196">
        <v>52.2</v>
      </c>
      <c r="M11" s="59"/>
      <c r="N11" s="193">
        <v>39</v>
      </c>
      <c r="O11" s="196">
        <v>33.9</v>
      </c>
      <c r="P11" s="59"/>
      <c r="Q11" s="185">
        <v>85</v>
      </c>
      <c r="R11" s="187">
        <v>287.60000000000002</v>
      </c>
      <c r="S11" s="59"/>
      <c r="T11" s="136">
        <f>SUM(H11,K11,N11,Q11)</f>
        <v>65819</v>
      </c>
      <c r="U11" s="140">
        <f>SUM(I11,L11,O11,R11)</f>
        <v>1054.7</v>
      </c>
      <c r="V11" s="59"/>
      <c r="W11" s="52">
        <f>SUM(T11,D11)</f>
        <v>548437</v>
      </c>
      <c r="X11" s="110">
        <f>SUM(U11,E11)</f>
        <v>2419.5</v>
      </c>
      <c r="Y11" s="37"/>
    </row>
    <row r="12" spans="1:25" s="66" customFormat="1" ht="13.5" thickBot="1" x14ac:dyDescent="0.25">
      <c r="A12" s="156"/>
      <c r="B12" s="157" t="s">
        <v>52</v>
      </c>
      <c r="C12" s="157"/>
      <c r="D12" s="124">
        <f>IF(ISERROR(D10/D11), "", D10/D11)</f>
        <v>7.5548363301824628E-2</v>
      </c>
      <c r="E12" s="125">
        <f>IF(ISERROR(E10/E11), "", E10/E11)</f>
        <v>8.3382180539273154E-2</v>
      </c>
      <c r="F12" s="126"/>
      <c r="G12" s="127"/>
      <c r="H12" s="128">
        <f>IF(ISERROR(H10/H11), "", H10/H11)</f>
        <v>0.18924232955844472</v>
      </c>
      <c r="I12" s="129">
        <f>IF(ISERROR(I10/I11), "", I10/I11)</f>
        <v>0.48091042584434657</v>
      </c>
      <c r="J12" s="130"/>
      <c r="K12" s="128">
        <f>IF(ISERROR(K10/K11), "", K10/K11)</f>
        <v>0.86046511627906974</v>
      </c>
      <c r="L12" s="129">
        <f>IF(ISERROR(L10/L11), "", L10/L11)</f>
        <v>0.85823754789272022</v>
      </c>
      <c r="M12" s="130"/>
      <c r="N12" s="128">
        <f>IF(ISERROR(N10/N11), "", N10/N11)</f>
        <v>0.89743589743589747</v>
      </c>
      <c r="O12" s="129">
        <f>IF(ISERROR(O10/O11), "", O10/O11)</f>
        <v>0.89675516224188789</v>
      </c>
      <c r="P12" s="126"/>
      <c r="Q12" s="128">
        <f>IF(ISERROR(Q10/Q11), "", Q10/Q11)</f>
        <v>0.88235294117647056</v>
      </c>
      <c r="R12" s="129">
        <f>IF(ISERROR(R10/R11), "", R10/R11)</f>
        <v>0.88351877607788587</v>
      </c>
      <c r="S12" s="126"/>
      <c r="T12" s="137">
        <f>IF(ISERROR(T10/T11), "", T10/T11)</f>
        <v>0.19143408438292894</v>
      </c>
      <c r="U12" s="138">
        <f>IF(ISERROR(U10/U11), "", U10/U11)</f>
        <v>0.62273632312505922</v>
      </c>
      <c r="V12" s="126"/>
      <c r="W12" s="133">
        <f>IF(ISERROR(W10/W11), "", W10/W11)</f>
        <v>8.9456035971314851E-2</v>
      </c>
      <c r="X12" s="134">
        <f>IF(ISERROR(X10/X11), "", X10/X11)</f>
        <v>0.31849555693325066</v>
      </c>
      <c r="Y12" s="54"/>
    </row>
    <row r="13" spans="1:25" x14ac:dyDescent="0.2">
      <c r="A13" s="35"/>
      <c r="B13" s="36"/>
      <c r="C13" s="36"/>
      <c r="D13" s="179"/>
      <c r="E13" s="180"/>
      <c r="F13" s="176"/>
      <c r="G13" s="177"/>
      <c r="H13" s="181"/>
      <c r="I13" s="182"/>
      <c r="J13" s="183"/>
      <c r="K13" s="181"/>
      <c r="L13" s="182"/>
      <c r="M13" s="183"/>
      <c r="N13" s="181"/>
      <c r="O13" s="182"/>
      <c r="P13" s="176"/>
      <c r="Q13" s="181"/>
      <c r="R13" s="182"/>
      <c r="S13" s="37"/>
      <c r="T13" s="136"/>
      <c r="U13" s="147"/>
      <c r="V13" s="37"/>
      <c r="W13" s="52"/>
      <c r="X13" s="108"/>
      <c r="Y13" s="37"/>
    </row>
    <row r="14" spans="1:25" ht="13.5" thickBot="1" x14ac:dyDescent="0.25">
      <c r="A14" s="35"/>
      <c r="B14" s="36"/>
      <c r="C14" s="36"/>
      <c r="D14" s="179"/>
      <c r="E14" s="180"/>
      <c r="F14" s="176"/>
      <c r="G14" s="177"/>
      <c r="H14" s="181"/>
      <c r="I14" s="182"/>
      <c r="J14" s="183"/>
      <c r="K14" s="181"/>
      <c r="L14" s="182"/>
      <c r="M14" s="183"/>
      <c r="N14" s="181"/>
      <c r="O14" s="182"/>
      <c r="P14" s="176"/>
      <c r="Q14" s="181"/>
      <c r="R14" s="182"/>
      <c r="S14" s="37"/>
      <c r="T14" s="136"/>
      <c r="U14" s="147"/>
      <c r="V14" s="37"/>
      <c r="W14" s="52"/>
      <c r="X14" s="108"/>
      <c r="Y14" s="37"/>
    </row>
    <row r="15" spans="1:25" x14ac:dyDescent="0.2">
      <c r="A15" s="39" t="s">
        <v>7</v>
      </c>
      <c r="B15" s="40" t="s">
        <v>50</v>
      </c>
      <c r="C15" s="40"/>
      <c r="D15" s="194">
        <v>67818</v>
      </c>
      <c r="E15" s="197">
        <v>334.1</v>
      </c>
      <c r="F15" s="55"/>
      <c r="G15" s="56"/>
      <c r="H15" s="184">
        <v>24938</v>
      </c>
      <c r="I15" s="191">
        <v>831.17499999999995</v>
      </c>
      <c r="J15" s="55"/>
      <c r="K15" s="188">
        <v>175</v>
      </c>
      <c r="L15" s="195">
        <v>116.298</v>
      </c>
      <c r="M15" s="55"/>
      <c r="N15" s="184">
        <v>194</v>
      </c>
      <c r="O15" s="205">
        <v>167.137</v>
      </c>
      <c r="P15" s="55"/>
      <c r="Q15" s="189">
        <v>404</v>
      </c>
      <c r="R15" s="190">
        <v>1056.99</v>
      </c>
      <c r="S15" s="55"/>
      <c r="T15" s="135">
        <f>SUM(H15,K15,N15,Q15)</f>
        <v>25711</v>
      </c>
      <c r="U15" s="139">
        <f>SUM(I15,L15,O15,R15)</f>
        <v>2171.6</v>
      </c>
      <c r="V15" s="55"/>
      <c r="W15" s="47">
        <f>SUM(T15,D15)</f>
        <v>93529</v>
      </c>
      <c r="X15" s="109">
        <f>SUM(U15,E15)</f>
        <v>2505.6999999999998</v>
      </c>
      <c r="Y15" s="37"/>
    </row>
    <row r="16" spans="1:25" x14ac:dyDescent="0.2">
      <c r="A16" s="48"/>
      <c r="B16" s="36" t="s">
        <v>51</v>
      </c>
      <c r="C16" s="36"/>
      <c r="D16" s="60">
        <v>972488</v>
      </c>
      <c r="E16" s="198">
        <v>3664.8</v>
      </c>
      <c r="F16" s="59"/>
      <c r="G16" s="60"/>
      <c r="H16" s="185">
        <v>125487</v>
      </c>
      <c r="I16" s="186">
        <v>1656.8150000000001</v>
      </c>
      <c r="J16" s="59"/>
      <c r="K16" s="193">
        <v>220</v>
      </c>
      <c r="L16" s="196">
        <v>145.89699999999999</v>
      </c>
      <c r="M16" s="59"/>
      <c r="N16" s="193">
        <v>233</v>
      </c>
      <c r="O16" s="196">
        <v>199.97399999999999</v>
      </c>
      <c r="P16" s="59"/>
      <c r="Q16" s="185">
        <v>500</v>
      </c>
      <c r="R16" s="187">
        <v>1262.3140000000001</v>
      </c>
      <c r="S16" s="59"/>
      <c r="T16" s="136">
        <f>SUM(H16,K16,N16,Q16)</f>
        <v>126440</v>
      </c>
      <c r="U16" s="140">
        <f>SUM(I16,L16,O16,R16)</f>
        <v>3265</v>
      </c>
      <c r="V16" s="59"/>
      <c r="W16" s="52">
        <f>SUM(T16,D16)</f>
        <v>1098928</v>
      </c>
      <c r="X16" s="110">
        <f>SUM(U16,E16)</f>
        <v>6929.8</v>
      </c>
      <c r="Y16" s="37"/>
    </row>
    <row r="17" spans="1:58" s="67" customFormat="1" ht="13.5" thickBot="1" x14ac:dyDescent="0.25">
      <c r="A17" s="158"/>
      <c r="B17" s="157" t="s">
        <v>52</v>
      </c>
      <c r="C17" s="157"/>
      <c r="D17" s="124">
        <f>IF(ISERROR(D15/D16), "", D15/D16)</f>
        <v>6.9736593150763818E-2</v>
      </c>
      <c r="E17" s="125">
        <f>IF(ISERROR(E15/E16), "", E15/E16)</f>
        <v>9.1164592883649864E-2</v>
      </c>
      <c r="F17" s="126"/>
      <c r="G17" s="127"/>
      <c r="H17" s="128">
        <f>IF(ISERROR(H15/H16), "", H15/H16)</f>
        <v>0.19872974889829226</v>
      </c>
      <c r="I17" s="129">
        <f>IF(ISERROR(I15/I16), "", I15/I16)</f>
        <v>0.50167037357822086</v>
      </c>
      <c r="J17" s="130"/>
      <c r="K17" s="128">
        <f>IF(ISERROR(K15/K16), "", K15/K16)</f>
        <v>0.79545454545454541</v>
      </c>
      <c r="L17" s="129">
        <f>IF(ISERROR(L15/L16), "", L15/L16)</f>
        <v>0.79712399843725379</v>
      </c>
      <c r="M17" s="130"/>
      <c r="N17" s="128">
        <f>IF(ISERROR(N15/N16), "", N15/N16)</f>
        <v>0.83261802575107291</v>
      </c>
      <c r="O17" s="129">
        <f>IF(ISERROR(O15/O16), "", O15/O16)</f>
        <v>0.83579365317491283</v>
      </c>
      <c r="P17" s="126"/>
      <c r="Q17" s="128">
        <f>IF(ISERROR(Q15/Q16), "", Q15/Q16)</f>
        <v>0.80800000000000005</v>
      </c>
      <c r="R17" s="129">
        <f>IF(ISERROR(R15/R16), "", R15/R16)</f>
        <v>0.83734316501282557</v>
      </c>
      <c r="S17" s="126"/>
      <c r="T17" s="137">
        <f>IF(ISERROR(T15/T16), "", T15/T16)</f>
        <v>0.20334546029737424</v>
      </c>
      <c r="U17" s="138">
        <f>IF(ISERROR(U15/U16), "", U15/U16)</f>
        <v>0.66511485451761099</v>
      </c>
      <c r="V17" s="126"/>
      <c r="W17" s="131">
        <f>IF(ISERROR(W15/W16), "", W15/W16)</f>
        <v>8.5109306524176281E-2</v>
      </c>
      <c r="X17" s="132">
        <f>IF(ISERROR(X15/X16), "", X15/X16)</f>
        <v>0.36158330687754331</v>
      </c>
      <c r="Y17" s="54"/>
      <c r="Z17" s="66"/>
      <c r="AA17" s="66"/>
      <c r="AB17" s="66"/>
      <c r="AC17" s="66"/>
    </row>
    <row r="18" spans="1:58" s="9" customFormat="1" x14ac:dyDescent="0.2">
      <c r="A18" s="63"/>
      <c r="B18" s="36"/>
      <c r="C18" s="36"/>
      <c r="D18" s="179"/>
      <c r="E18" s="180"/>
      <c r="F18" s="176"/>
      <c r="G18" s="177"/>
      <c r="H18" s="181"/>
      <c r="I18" s="182"/>
      <c r="J18" s="183"/>
      <c r="K18" s="181"/>
      <c r="L18" s="182"/>
      <c r="M18" s="183"/>
      <c r="N18" s="181"/>
      <c r="O18" s="182"/>
      <c r="P18" s="176"/>
      <c r="Q18" s="181"/>
      <c r="R18" s="182"/>
      <c r="S18" s="37"/>
      <c r="T18" s="136"/>
      <c r="U18" s="147"/>
      <c r="V18" s="37"/>
      <c r="W18" s="52"/>
      <c r="X18" s="108"/>
      <c r="Y18" s="37"/>
      <c r="Z18" s="2"/>
      <c r="AA18" s="2"/>
      <c r="AB18" s="2"/>
      <c r="AC18" s="2"/>
    </row>
    <row r="19" spans="1:58" s="9" customFormat="1" ht="13.5" thickBot="1" x14ac:dyDescent="0.25">
      <c r="A19" s="63"/>
      <c r="B19" s="36"/>
      <c r="C19" s="36"/>
      <c r="D19" s="179"/>
      <c r="E19" s="180"/>
      <c r="F19" s="176"/>
      <c r="G19" s="177"/>
      <c r="H19" s="181"/>
      <c r="I19" s="182"/>
      <c r="J19" s="183"/>
      <c r="K19" s="181"/>
      <c r="L19" s="182"/>
      <c r="M19" s="183"/>
      <c r="N19" s="181"/>
      <c r="O19" s="182"/>
      <c r="P19" s="176"/>
      <c r="Q19" s="181"/>
      <c r="R19" s="182"/>
      <c r="S19" s="37"/>
      <c r="T19" s="136"/>
      <c r="U19" s="147"/>
      <c r="V19" s="37"/>
      <c r="W19" s="52"/>
      <c r="X19" s="108"/>
      <c r="Y19" s="37"/>
      <c r="Z19" s="2"/>
      <c r="AA19" s="2"/>
      <c r="AB19" s="2"/>
      <c r="AC19" s="2"/>
    </row>
    <row r="20" spans="1:58" s="1" customFormat="1" x14ac:dyDescent="0.2">
      <c r="A20" s="39" t="s">
        <v>8</v>
      </c>
      <c r="B20" s="40" t="s">
        <v>50</v>
      </c>
      <c r="C20" s="40"/>
      <c r="D20" s="194">
        <v>78566</v>
      </c>
      <c r="E20" s="197">
        <v>244</v>
      </c>
      <c r="F20" s="55"/>
      <c r="G20" s="56"/>
      <c r="H20" s="184">
        <v>40533</v>
      </c>
      <c r="I20" s="191">
        <v>1581</v>
      </c>
      <c r="J20" s="55"/>
      <c r="K20" s="188">
        <v>633</v>
      </c>
      <c r="L20" s="195">
        <v>401</v>
      </c>
      <c r="M20" s="55"/>
      <c r="N20" s="184">
        <v>172</v>
      </c>
      <c r="O20" s="205">
        <v>173</v>
      </c>
      <c r="P20" s="55"/>
      <c r="Q20" s="189">
        <v>887</v>
      </c>
      <c r="R20" s="190">
        <v>1812</v>
      </c>
      <c r="S20" s="55"/>
      <c r="T20" s="135">
        <f>SUM(H20,K20,N20,Q20)</f>
        <v>42225</v>
      </c>
      <c r="U20" s="139">
        <f>SUM(I20,L20,O20,R20)</f>
        <v>3967</v>
      </c>
      <c r="V20" s="55"/>
      <c r="W20" s="47">
        <f>SUM(T20,D20)</f>
        <v>120791</v>
      </c>
      <c r="X20" s="109">
        <f>SUM(U20,E20)</f>
        <v>4211</v>
      </c>
      <c r="Y20" s="37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58" s="8" customFormat="1" x14ac:dyDescent="0.2">
      <c r="A21" s="64"/>
      <c r="B21" s="36" t="s">
        <v>51</v>
      </c>
      <c r="C21" s="36"/>
      <c r="D21" s="60">
        <v>1834629</v>
      </c>
      <c r="E21" s="198">
        <v>5035</v>
      </c>
      <c r="F21" s="59"/>
      <c r="G21" s="60"/>
      <c r="H21" s="185">
        <v>298277</v>
      </c>
      <c r="I21" s="186">
        <v>3909</v>
      </c>
      <c r="J21" s="59"/>
      <c r="K21" s="193">
        <v>1549</v>
      </c>
      <c r="L21" s="196">
        <v>935</v>
      </c>
      <c r="M21" s="59"/>
      <c r="N21" s="193">
        <v>229</v>
      </c>
      <c r="O21" s="196">
        <v>221</v>
      </c>
      <c r="P21" s="59"/>
      <c r="Q21" s="185">
        <v>1292</v>
      </c>
      <c r="R21" s="187">
        <v>2065</v>
      </c>
      <c r="S21" s="59"/>
      <c r="T21" s="136">
        <f>SUM(H21,K21,N21,Q21)</f>
        <v>301347</v>
      </c>
      <c r="U21" s="140">
        <f>SUM(I21,L21,O21,R21)</f>
        <v>7130</v>
      </c>
      <c r="V21" s="59"/>
      <c r="W21" s="52">
        <f>SUM(T21,D21)</f>
        <v>2135976</v>
      </c>
      <c r="X21" s="110">
        <f>SUM(U21,E21)</f>
        <v>12165</v>
      </c>
      <c r="Y21" s="37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58" s="66" customFormat="1" ht="13.5" thickBot="1" x14ac:dyDescent="0.25">
      <c r="A22" s="156"/>
      <c r="B22" s="157" t="s">
        <v>52</v>
      </c>
      <c r="C22" s="157"/>
      <c r="D22" s="124">
        <f>IF(ISERROR(D20/D21), "", D20/D21)</f>
        <v>4.2823916988121304E-2</v>
      </c>
      <c r="E22" s="125">
        <f>IF(ISERROR(E20/E21), "", E20/E21)</f>
        <v>4.8460774577954321E-2</v>
      </c>
      <c r="F22" s="126"/>
      <c r="G22" s="127"/>
      <c r="H22" s="128">
        <f>IF(ISERROR(H20/H21), "", H20/H21)</f>
        <v>0.13589046423291101</v>
      </c>
      <c r="I22" s="129">
        <f>IF(ISERROR(I20/I21), "", I20/I21)</f>
        <v>0.4044512663085188</v>
      </c>
      <c r="J22" s="130"/>
      <c r="K22" s="128">
        <f>IF(ISERROR(K20/K21), "", K20/K21)</f>
        <v>0.40865074241446092</v>
      </c>
      <c r="L22" s="129">
        <f>IF(ISERROR(L20/L21), "", L20/L21)</f>
        <v>0.4288770053475936</v>
      </c>
      <c r="M22" s="130"/>
      <c r="N22" s="128">
        <f>IF(ISERROR(N20/N21), "", N20/N21)</f>
        <v>0.75109170305676853</v>
      </c>
      <c r="O22" s="129">
        <f>IF(ISERROR(O20/O21), "", O20/O21)</f>
        <v>0.78280542986425339</v>
      </c>
      <c r="P22" s="126"/>
      <c r="Q22" s="128">
        <f>IF(ISERROR(Q20/Q21), "", Q20/Q21)</f>
        <v>0.68653250773993812</v>
      </c>
      <c r="R22" s="129">
        <f>IF(ISERROR(R20/R21), "", R20/R21)</f>
        <v>0.87748184019370457</v>
      </c>
      <c r="S22" s="126"/>
      <c r="T22" s="137">
        <f>IF(ISERROR(T20/T21), "", T20/T21)</f>
        <v>0.14012085735049626</v>
      </c>
      <c r="U22" s="138">
        <f>IF(ISERROR(U20/U21), "", U20/U21)</f>
        <v>0.55638148667601683</v>
      </c>
      <c r="V22" s="126"/>
      <c r="W22" s="133">
        <f>IF(ISERROR(W20/W21), "", W20/W21)</f>
        <v>5.655072903440863E-2</v>
      </c>
      <c r="X22" s="134">
        <f>IF(ISERROR(X20/X21), "", X20/X21)</f>
        <v>0.34615700780928893</v>
      </c>
      <c r="Y22" s="54"/>
      <c r="AD22" s="67"/>
      <c r="AE22" s="67"/>
      <c r="AF22" s="67"/>
      <c r="AG22" s="67"/>
      <c r="AH22" s="67"/>
      <c r="AI22" s="67"/>
      <c r="AJ22" s="67"/>
    </row>
    <row r="23" spans="1:58" x14ac:dyDescent="0.2">
      <c r="A23" s="35"/>
      <c r="B23" s="36"/>
      <c r="C23" s="36"/>
      <c r="D23" s="179"/>
      <c r="E23" s="180"/>
      <c r="F23" s="176"/>
      <c r="G23" s="177"/>
      <c r="H23" s="181"/>
      <c r="I23" s="182"/>
      <c r="J23" s="183"/>
      <c r="K23" s="181"/>
      <c r="L23" s="182"/>
      <c r="M23" s="183"/>
      <c r="N23" s="181"/>
      <c r="O23" s="182"/>
      <c r="P23" s="176"/>
      <c r="Q23" s="181"/>
      <c r="R23" s="182"/>
      <c r="S23" s="37"/>
      <c r="T23" s="136"/>
      <c r="U23" s="147"/>
      <c r="V23" s="37"/>
      <c r="W23" s="52"/>
      <c r="X23" s="108"/>
      <c r="Y23" s="37"/>
      <c r="AD23" s="9"/>
      <c r="AE23" s="9"/>
      <c r="AF23" s="9"/>
      <c r="AG23" s="9"/>
      <c r="AH23" s="9"/>
      <c r="AI23" s="9"/>
      <c r="AJ23" s="9"/>
    </row>
    <row r="24" spans="1:58" ht="13.5" thickBot="1" x14ac:dyDescent="0.25">
      <c r="A24" s="35"/>
      <c r="B24" s="36"/>
      <c r="C24" s="36"/>
      <c r="D24" s="179"/>
      <c r="E24" s="180"/>
      <c r="F24" s="176"/>
      <c r="G24" s="177"/>
      <c r="H24" s="181"/>
      <c r="I24" s="182"/>
      <c r="J24" s="183"/>
      <c r="K24" s="181"/>
      <c r="L24" s="182"/>
      <c r="M24" s="183"/>
      <c r="N24" s="181"/>
      <c r="O24" s="182"/>
      <c r="P24" s="176"/>
      <c r="Q24" s="181"/>
      <c r="R24" s="182"/>
      <c r="S24" s="37"/>
      <c r="T24" s="136"/>
      <c r="U24" s="147"/>
      <c r="V24" s="37"/>
      <c r="W24" s="52"/>
      <c r="X24" s="108"/>
      <c r="Y24" s="37"/>
      <c r="AD24" s="9"/>
      <c r="AE24" s="9"/>
      <c r="AF24" s="9"/>
      <c r="AG24" s="9"/>
      <c r="AH24" s="9"/>
      <c r="AI24" s="9"/>
      <c r="AJ24" s="9"/>
    </row>
    <row r="25" spans="1:58" x14ac:dyDescent="0.2">
      <c r="A25" s="39" t="s">
        <v>20</v>
      </c>
      <c r="B25" s="40" t="s">
        <v>50</v>
      </c>
      <c r="C25" s="40"/>
      <c r="D25" s="194">
        <v>1218</v>
      </c>
      <c r="E25" s="197">
        <v>7.7298</v>
      </c>
      <c r="F25" s="55"/>
      <c r="G25" s="56"/>
      <c r="H25" s="184">
        <v>880</v>
      </c>
      <c r="I25" s="191">
        <v>42.59</v>
      </c>
      <c r="J25" s="55"/>
      <c r="K25" s="188">
        <v>19</v>
      </c>
      <c r="L25" s="195">
        <v>11.24</v>
      </c>
      <c r="M25" s="55"/>
      <c r="N25" s="184">
        <v>6</v>
      </c>
      <c r="O25" s="205">
        <v>5.28</v>
      </c>
      <c r="P25" s="55"/>
      <c r="Q25" s="189">
        <v>11</v>
      </c>
      <c r="R25" s="190">
        <v>30.99</v>
      </c>
      <c r="S25" s="55"/>
      <c r="T25" s="135">
        <f>SUM(H25,K25,N25,Q25)</f>
        <v>916</v>
      </c>
      <c r="U25" s="139">
        <f>SUM(I25,L25,O25,R25)</f>
        <v>90.100000000000009</v>
      </c>
      <c r="V25" s="55"/>
      <c r="W25" s="47">
        <f>SUM(T25,D25)</f>
        <v>2134</v>
      </c>
      <c r="X25" s="109">
        <f>SUM(U25,E25)</f>
        <v>97.829800000000006</v>
      </c>
      <c r="Y25" s="37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8" x14ac:dyDescent="0.2">
      <c r="A26" s="48"/>
      <c r="B26" s="36" t="s">
        <v>51</v>
      </c>
      <c r="C26" s="36"/>
      <c r="D26" s="60">
        <v>62979</v>
      </c>
      <c r="E26" s="198">
        <v>288.12</v>
      </c>
      <c r="F26" s="59"/>
      <c r="G26" s="60"/>
      <c r="H26" s="185">
        <v>8916</v>
      </c>
      <c r="I26" s="186">
        <v>134.16</v>
      </c>
      <c r="J26" s="59"/>
      <c r="K26" s="193">
        <v>36</v>
      </c>
      <c r="L26" s="196">
        <v>21.62</v>
      </c>
      <c r="M26" s="59"/>
      <c r="N26" s="193">
        <v>14</v>
      </c>
      <c r="O26" s="196">
        <v>12.35</v>
      </c>
      <c r="P26" s="59"/>
      <c r="Q26" s="185">
        <v>15</v>
      </c>
      <c r="R26" s="187">
        <v>41.96</v>
      </c>
      <c r="S26" s="59"/>
      <c r="T26" s="136">
        <f>SUM(H26,K26,N26,Q26)</f>
        <v>8981</v>
      </c>
      <c r="U26" s="140">
        <f>SUM(I26,L26,O26,R26)</f>
        <v>210.09</v>
      </c>
      <c r="V26" s="59"/>
      <c r="W26" s="52">
        <f>SUM(T26,D26)</f>
        <v>71960</v>
      </c>
      <c r="X26" s="110">
        <f>SUM(U26,E26)</f>
        <v>498.21000000000004</v>
      </c>
      <c r="Y26" s="37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</row>
    <row r="27" spans="1:58" s="67" customFormat="1" ht="13.5" thickBot="1" x14ac:dyDescent="0.25">
      <c r="A27" s="158"/>
      <c r="B27" s="157" t="s">
        <v>52</v>
      </c>
      <c r="C27" s="157"/>
      <c r="D27" s="124">
        <f>IF(ISERROR(D25/D26), "", D25/D26)</f>
        <v>1.9339779926642216E-2</v>
      </c>
      <c r="E27" s="125">
        <f>IF(ISERROR(E25/E26), "", E25/E26)</f>
        <v>2.6828404831320284E-2</v>
      </c>
      <c r="F27" s="126"/>
      <c r="G27" s="127"/>
      <c r="H27" s="128">
        <f>IF(ISERROR(H25/H26), "", H25/H26)</f>
        <v>9.8698968147151192E-2</v>
      </c>
      <c r="I27" s="129">
        <f>IF(ISERROR(I25/I26), "", I25/I26)</f>
        <v>0.31745676803816342</v>
      </c>
      <c r="J27" s="130"/>
      <c r="K27" s="128">
        <f>IF(ISERROR(K25/K26), "", K25/K26)</f>
        <v>0.52777777777777779</v>
      </c>
      <c r="L27" s="129">
        <f>IF(ISERROR(L25/L26), "", L25/L26)</f>
        <v>0.51988899167437552</v>
      </c>
      <c r="M27" s="130"/>
      <c r="N27" s="128">
        <f>IF(ISERROR(N25/N26), "", N25/N26)</f>
        <v>0.42857142857142855</v>
      </c>
      <c r="O27" s="129">
        <f>IF(ISERROR(O25/O26), "", O25/O26)</f>
        <v>0.42753036437246966</v>
      </c>
      <c r="P27" s="126"/>
      <c r="Q27" s="128">
        <f>IF(ISERROR(Q25/Q26), "", Q25/Q26)</f>
        <v>0.73333333333333328</v>
      </c>
      <c r="R27" s="129">
        <f>IF(ISERROR(R25/R26), "", R25/R26)</f>
        <v>0.73856053384175402</v>
      </c>
      <c r="S27" s="126"/>
      <c r="T27" s="137">
        <f>IF(ISERROR(T25/T26), "", T25/T26)</f>
        <v>0.10199309653713395</v>
      </c>
      <c r="U27" s="138">
        <f>IF(ISERROR(U25/U26), "", U25/U26)</f>
        <v>0.42886382026750441</v>
      </c>
      <c r="V27" s="126"/>
      <c r="W27" s="133">
        <f>IF(ISERROR(W25/W26), "", W25/W26)</f>
        <v>2.9655364091161755E-2</v>
      </c>
      <c r="X27" s="134">
        <f>IF(ISERROR(X25/X26), "", X25/X26)</f>
        <v>0.19636257802934506</v>
      </c>
      <c r="Y27" s="54"/>
      <c r="Z27" s="66"/>
      <c r="AA27" s="66"/>
      <c r="AB27" s="66"/>
      <c r="AC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</row>
    <row r="28" spans="1:58" ht="13.5" thickBot="1" x14ac:dyDescent="0.25">
      <c r="A28" s="35"/>
      <c r="B28" s="36"/>
      <c r="C28" s="36"/>
      <c r="D28" s="68"/>
      <c r="E28" s="69"/>
      <c r="F28" s="59"/>
      <c r="G28" s="70"/>
      <c r="H28" s="71"/>
      <c r="I28" s="72"/>
      <c r="J28" s="73"/>
      <c r="K28" s="71"/>
      <c r="L28" s="72"/>
      <c r="M28" s="73"/>
      <c r="N28" s="71"/>
      <c r="O28" s="72"/>
      <c r="P28" s="74"/>
      <c r="Q28" s="71"/>
      <c r="R28" s="72"/>
      <c r="S28" s="74"/>
      <c r="T28" s="71"/>
      <c r="U28" s="69"/>
      <c r="V28" s="59"/>
      <c r="W28" s="53"/>
      <c r="X28" s="111"/>
      <c r="Y28" s="59"/>
      <c r="AD28" s="1"/>
      <c r="AE28" s="1"/>
      <c r="AF28" s="1"/>
      <c r="AG28" s="1"/>
      <c r="AH28" s="1"/>
      <c r="AI28" s="1"/>
      <c r="AJ28" s="1"/>
      <c r="BF28" s="9"/>
    </row>
    <row r="29" spans="1:58" s="1" customFormat="1" ht="13.5" x14ac:dyDescent="0.25">
      <c r="B29" s="18"/>
      <c r="C29" s="18"/>
      <c r="D29" s="19"/>
      <c r="E29" s="19"/>
      <c r="F29" s="19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19"/>
      <c r="W29" s="76"/>
      <c r="X29" s="76"/>
      <c r="Y29" s="19"/>
      <c r="Z29" s="9"/>
      <c r="AA29" s="9"/>
      <c r="AB29" s="9"/>
      <c r="AC29" s="9"/>
      <c r="AD29" s="8"/>
      <c r="AE29" s="8"/>
      <c r="AF29" s="8"/>
      <c r="AG29" s="8"/>
      <c r="AH29" s="8"/>
      <c r="AI29" s="8"/>
      <c r="AJ29" s="8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</row>
    <row r="30" spans="1:58" s="8" customFormat="1" ht="13.5" x14ac:dyDescent="0.25">
      <c r="B30" s="18"/>
      <c r="C30" s="18"/>
      <c r="D30" s="19"/>
      <c r="E30" s="19"/>
      <c r="F30" s="19"/>
      <c r="G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19"/>
      <c r="W30" s="76"/>
      <c r="X30" s="76"/>
      <c r="Y30" s="19"/>
      <c r="Z30" s="9"/>
      <c r="AA30" s="9"/>
      <c r="AB30" s="9"/>
      <c r="AC30" s="9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1"/>
    </row>
    <row r="31" spans="1:58" x14ac:dyDescent="0.2">
      <c r="B31" s="15"/>
      <c r="C31" s="15"/>
      <c r="D31" s="15"/>
      <c r="E31" s="15"/>
      <c r="F31" s="15"/>
      <c r="G31" s="15"/>
      <c r="H31" s="178" t="s">
        <v>77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77"/>
      <c r="X31" s="77"/>
      <c r="Y31" s="15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8"/>
    </row>
    <row r="32" spans="1:58" ht="13.5" x14ac:dyDescent="0.2">
      <c r="B32" s="14"/>
      <c r="C32" s="14"/>
      <c r="D32" s="14"/>
      <c r="E32" s="14"/>
      <c r="F32" s="14"/>
      <c r="G32" s="14"/>
      <c r="H32" s="178" t="s">
        <v>60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78"/>
      <c r="X32" s="78"/>
      <c r="Y32" s="14"/>
      <c r="Z32" s="8"/>
      <c r="AA32" s="8"/>
      <c r="AB32" s="8"/>
      <c r="AC32" s="8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2:58" x14ac:dyDescent="0.2">
      <c r="B33" s="15"/>
      <c r="C33" s="15"/>
      <c r="D33" s="23"/>
      <c r="E33" s="23"/>
      <c r="F33" s="23"/>
      <c r="G33" s="23"/>
      <c r="H33" s="18" t="s">
        <v>74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79"/>
      <c r="X33" s="79"/>
      <c r="Y33" s="23"/>
      <c r="AD33" s="9"/>
      <c r="AE33" s="9"/>
      <c r="AF33" s="9"/>
      <c r="AG33" s="9"/>
      <c r="AH33" s="9"/>
      <c r="AI33" s="9"/>
      <c r="AJ33" s="9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2:58" s="9" customFormat="1" x14ac:dyDescent="0.2">
      <c r="B34" s="15"/>
      <c r="C34" s="15"/>
      <c r="D34" s="23"/>
      <c r="E34" s="23"/>
      <c r="F34" s="23"/>
      <c r="G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79"/>
      <c r="X34" s="79"/>
      <c r="Y34" s="23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</row>
    <row r="35" spans="2:58" x14ac:dyDescent="0.25">
      <c r="B35" s="15"/>
      <c r="C35" s="15"/>
      <c r="D35" s="16"/>
      <c r="E35" s="16"/>
      <c r="F35" s="16"/>
      <c r="G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80"/>
      <c r="X35" s="80"/>
      <c r="Y35" s="16"/>
      <c r="AD35" s="1"/>
      <c r="AE35" s="1"/>
      <c r="AF35" s="1"/>
      <c r="AG35" s="1"/>
      <c r="AH35" s="1"/>
      <c r="AI35" s="1"/>
      <c r="AJ35" s="1"/>
      <c r="BF35" s="9"/>
    </row>
    <row r="36" spans="2:58" x14ac:dyDescent="0.25">
      <c r="B36" s="15"/>
      <c r="C36" s="15"/>
      <c r="D36" s="16"/>
      <c r="E36" s="16"/>
      <c r="F36" s="16"/>
      <c r="G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80"/>
      <c r="X36" s="80"/>
      <c r="Y36" s="16"/>
      <c r="AD36" s="8"/>
      <c r="AE36" s="8"/>
      <c r="AF36" s="8"/>
      <c r="AG36" s="8"/>
      <c r="AH36" s="8"/>
      <c r="AI36" s="8"/>
      <c r="AJ36" s="8"/>
    </row>
    <row r="37" spans="2:58" ht="13.5" x14ac:dyDescent="0.25"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76"/>
      <c r="X37" s="76"/>
      <c r="Y37" s="19"/>
      <c r="Z37" s="9"/>
      <c r="AA37" s="9"/>
      <c r="AB37" s="9"/>
      <c r="AC37" s="9"/>
    </row>
    <row r="38" spans="2:58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77"/>
      <c r="X38" s="77"/>
      <c r="Y38" s="15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</row>
    <row r="39" spans="2:58" ht="13.5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78"/>
      <c r="X39" s="78"/>
      <c r="Y39" s="14"/>
      <c r="Z39" s="8"/>
      <c r="AA39" s="8"/>
      <c r="AB39" s="8"/>
      <c r="AC39" s="8"/>
    </row>
    <row r="40" spans="2:58" x14ac:dyDescent="0.25">
      <c r="B40" s="15"/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80"/>
      <c r="X40" s="80"/>
      <c r="Y40" s="16"/>
      <c r="Z40" s="4"/>
      <c r="AA40" s="4"/>
      <c r="AD40" s="9"/>
      <c r="AE40" s="9"/>
      <c r="AF40" s="9"/>
      <c r="AG40" s="9"/>
      <c r="AH40" s="9"/>
      <c r="AI40" s="9"/>
      <c r="AJ40" s="9"/>
    </row>
    <row r="41" spans="2:58" x14ac:dyDescent="0.25">
      <c r="B41" s="15"/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80"/>
      <c r="X41" s="80"/>
      <c r="Y41" s="16"/>
      <c r="Z41" s="4"/>
      <c r="AA41" s="4"/>
    </row>
    <row r="42" spans="2:58" x14ac:dyDescent="0.25">
      <c r="B42" s="15"/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80"/>
      <c r="X42" s="80"/>
      <c r="Y42" s="16"/>
      <c r="Z42" s="12"/>
    </row>
    <row r="43" spans="2:58" x14ac:dyDescent="0.25">
      <c r="B43" s="15"/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80"/>
      <c r="X43" s="80"/>
      <c r="Y43" s="16"/>
      <c r="Z43" s="4"/>
    </row>
    <row r="44" spans="2:58" ht="13.5" x14ac:dyDescent="0.25">
      <c r="B44" s="18"/>
      <c r="C44" s="18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76"/>
      <c r="X44" s="76"/>
      <c r="Y44" s="19"/>
      <c r="Z44" s="11"/>
      <c r="AA44" s="9"/>
      <c r="AB44" s="9"/>
      <c r="AC44" s="9"/>
    </row>
    <row r="45" spans="2:58" x14ac:dyDescent="0.25"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81"/>
      <c r="X45" s="81"/>
      <c r="Y45" s="4"/>
    </row>
    <row r="46" spans="2:58" x14ac:dyDescent="0.25">
      <c r="D46" s="13"/>
      <c r="E46" s="13"/>
      <c r="F46" s="13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82"/>
      <c r="X46" s="82"/>
      <c r="Y46" s="12"/>
    </row>
    <row r="47" spans="2:58" x14ac:dyDescent="0.25">
      <c r="B47" s="21"/>
      <c r="C47" s="21"/>
    </row>
  </sheetData>
  <mergeCells count="9">
    <mergeCell ref="A4:Y4"/>
    <mergeCell ref="K6:L6"/>
    <mergeCell ref="N6:O6"/>
    <mergeCell ref="Q6:R6"/>
    <mergeCell ref="T6:U6"/>
    <mergeCell ref="D5:E5"/>
    <mergeCell ref="G5:U5"/>
    <mergeCell ref="W5:X5"/>
    <mergeCell ref="H6:I6"/>
  </mergeCells>
  <phoneticPr fontId="3" type="noConversion"/>
  <pageMargins left="0.75" right="0.75" top="1" bottom="1" header="0.5" footer="0.5"/>
  <pageSetup paperSize="5" scale="45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6">
    <pageSetUpPr fitToPage="1"/>
  </sheetPr>
  <dimension ref="A1:BF47"/>
  <sheetViews>
    <sheetView workbookViewId="0">
      <selection activeCell="R8" sqref="R8"/>
    </sheetView>
  </sheetViews>
  <sheetFormatPr defaultRowHeight="12.75" x14ac:dyDescent="0.25"/>
  <cols>
    <col min="1" max="1" width="6.75" style="2" customWidth="1"/>
    <col min="2" max="2" width="11.875" style="2" customWidth="1"/>
    <col min="3" max="3" width="0.75" style="2" customWidth="1"/>
    <col min="4" max="5" width="8.875" style="2" customWidth="1"/>
    <col min="6" max="6" width="2.625" style="2" customWidth="1"/>
    <col min="7" max="7" width="0.5" style="2" customWidth="1"/>
    <col min="8" max="9" width="8.875" style="2" customWidth="1"/>
    <col min="10" max="10" width="0.625" style="2" customWidth="1"/>
    <col min="11" max="12" width="8.875" style="2" customWidth="1"/>
    <col min="13" max="13" width="0.625" style="2" customWidth="1"/>
    <col min="14" max="15" width="8.875" style="2" customWidth="1"/>
    <col min="16" max="16" width="0.5" style="2" customWidth="1"/>
    <col min="17" max="18" width="8.875" style="2" customWidth="1"/>
    <col min="19" max="19" width="0.625" style="2" customWidth="1"/>
    <col min="20" max="21" width="8.875" style="2" customWidth="1"/>
    <col min="22" max="22" width="2.5" style="2" customWidth="1"/>
    <col min="23" max="24" width="8.875" style="7" customWidth="1"/>
    <col min="25" max="25" width="1.375" style="2" customWidth="1"/>
    <col min="26" max="16384" width="9" style="2"/>
  </cols>
  <sheetData>
    <row r="1" spans="1:25" ht="15.75" customHeight="1" x14ac:dyDescent="0.25">
      <c r="A1" s="164" t="s">
        <v>42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</row>
    <row r="2" spans="1:25" ht="15.75" customHeight="1" x14ac:dyDescent="0.25">
      <c r="A2" s="165" t="s">
        <v>65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</row>
    <row r="4" spans="1:25" s="7" customFormat="1" ht="16.5" customHeight="1" thickBot="1" x14ac:dyDescent="0.3">
      <c r="A4" s="208" t="s">
        <v>1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08"/>
      <c r="T4" s="208"/>
      <c r="U4" s="208"/>
      <c r="V4" s="208"/>
      <c r="W4" s="208"/>
      <c r="X4" s="208"/>
      <c r="Y4" s="208"/>
    </row>
    <row r="5" spans="1:25" s="8" customFormat="1" ht="15.75" x14ac:dyDescent="0.25">
      <c r="A5" s="25" t="s">
        <v>56</v>
      </c>
      <c r="B5" s="26"/>
      <c r="C5" s="26"/>
      <c r="D5" s="209" t="s">
        <v>3</v>
      </c>
      <c r="E5" s="210"/>
      <c r="F5" s="27"/>
      <c r="G5" s="209" t="s">
        <v>43</v>
      </c>
      <c r="H5" s="211"/>
      <c r="I5" s="211"/>
      <c r="J5" s="211"/>
      <c r="K5" s="211"/>
      <c r="L5" s="211"/>
      <c r="M5" s="211"/>
      <c r="N5" s="211"/>
      <c r="O5" s="211"/>
      <c r="P5" s="211"/>
      <c r="Q5" s="211"/>
      <c r="R5" s="211"/>
      <c r="S5" s="211"/>
      <c r="T5" s="211"/>
      <c r="U5" s="210"/>
      <c r="V5" s="28"/>
      <c r="W5" s="209" t="s">
        <v>11</v>
      </c>
      <c r="X5" s="212"/>
      <c r="Y5" s="28"/>
    </row>
    <row r="6" spans="1:25" s="8" customFormat="1" ht="13.5" x14ac:dyDescent="0.25">
      <c r="A6" s="29"/>
      <c r="B6" s="26"/>
      <c r="C6" s="26"/>
      <c r="D6" s="30"/>
      <c r="E6" s="31"/>
      <c r="F6" s="26"/>
      <c r="G6" s="32"/>
      <c r="H6" s="213" t="s">
        <v>61</v>
      </c>
      <c r="I6" s="214"/>
      <c r="J6" s="33"/>
      <c r="K6" s="213" t="s">
        <v>62</v>
      </c>
      <c r="L6" s="214"/>
      <c r="M6" s="33"/>
      <c r="N6" s="213" t="s">
        <v>63</v>
      </c>
      <c r="O6" s="214"/>
      <c r="P6" s="33"/>
      <c r="Q6" s="215" t="s">
        <v>64</v>
      </c>
      <c r="R6" s="214"/>
      <c r="S6" s="33"/>
      <c r="T6" s="215" t="s">
        <v>44</v>
      </c>
      <c r="U6" s="216"/>
      <c r="V6" s="33"/>
      <c r="W6" s="34"/>
      <c r="X6" s="102"/>
      <c r="Y6" s="26"/>
    </row>
    <row r="7" spans="1:25" s="116" customFormat="1" ht="27" x14ac:dyDescent="0.25">
      <c r="A7" s="112"/>
      <c r="B7" s="113"/>
      <c r="C7" s="113"/>
      <c r="D7" s="103" t="s">
        <v>45</v>
      </c>
      <c r="E7" s="104" t="s">
        <v>46</v>
      </c>
      <c r="F7" s="113"/>
      <c r="G7" s="103"/>
      <c r="H7" s="114" t="s">
        <v>45</v>
      </c>
      <c r="I7" s="115" t="s">
        <v>47</v>
      </c>
      <c r="J7" s="113"/>
      <c r="K7" s="114" t="s">
        <v>45</v>
      </c>
      <c r="L7" s="115" t="s">
        <v>47</v>
      </c>
      <c r="M7" s="113"/>
      <c r="N7" s="114" t="s">
        <v>45</v>
      </c>
      <c r="O7" s="115" t="s">
        <v>47</v>
      </c>
      <c r="P7" s="113"/>
      <c r="Q7" s="114" t="s">
        <v>45</v>
      </c>
      <c r="R7" s="115" t="s">
        <v>47</v>
      </c>
      <c r="S7" s="113"/>
      <c r="T7" s="114" t="s">
        <v>45</v>
      </c>
      <c r="U7" s="104" t="s">
        <v>47</v>
      </c>
      <c r="V7" s="113"/>
      <c r="W7" s="103" t="s">
        <v>45</v>
      </c>
      <c r="X7" s="104" t="s">
        <v>47</v>
      </c>
      <c r="Y7" s="113"/>
    </row>
    <row r="8" spans="1:25" s="7" customFormat="1" x14ac:dyDescent="0.2">
      <c r="A8" s="117"/>
      <c r="B8" s="118"/>
      <c r="C8" s="118"/>
      <c r="D8" s="105" t="s">
        <v>48</v>
      </c>
      <c r="E8" s="106" t="s">
        <v>49</v>
      </c>
      <c r="F8" s="119"/>
      <c r="G8" s="85"/>
      <c r="H8" s="120" t="s">
        <v>48</v>
      </c>
      <c r="I8" s="121" t="s">
        <v>49</v>
      </c>
      <c r="J8" s="122"/>
      <c r="K8" s="121" t="s">
        <v>48</v>
      </c>
      <c r="L8" s="121" t="s">
        <v>49</v>
      </c>
      <c r="M8" s="122"/>
      <c r="N8" s="121" t="s">
        <v>48</v>
      </c>
      <c r="O8" s="121" t="s">
        <v>49</v>
      </c>
      <c r="P8" s="123"/>
      <c r="Q8" s="121" t="s">
        <v>48</v>
      </c>
      <c r="R8" s="121" t="s">
        <v>49</v>
      </c>
      <c r="S8" s="123"/>
      <c r="T8" s="121" t="s">
        <v>48</v>
      </c>
      <c r="U8" s="106" t="s">
        <v>49</v>
      </c>
      <c r="V8" s="119"/>
      <c r="W8" s="105" t="s">
        <v>48</v>
      </c>
      <c r="X8" s="106" t="s">
        <v>49</v>
      </c>
      <c r="Y8" s="119"/>
    </row>
    <row r="9" spans="1:25" ht="13.5" thickBot="1" x14ac:dyDescent="0.25">
      <c r="A9" s="35"/>
      <c r="B9" s="36"/>
      <c r="C9" s="36"/>
      <c r="D9" s="49"/>
      <c r="E9" s="50"/>
      <c r="F9" s="37"/>
      <c r="G9" s="38"/>
      <c r="H9" s="44"/>
      <c r="I9" s="51"/>
      <c r="J9" s="45"/>
      <c r="K9" s="44"/>
      <c r="L9" s="51"/>
      <c r="M9" s="45"/>
      <c r="N9" s="44"/>
      <c r="O9" s="51"/>
      <c r="P9" s="37"/>
      <c r="Q9" s="44"/>
      <c r="R9" s="51"/>
      <c r="S9" s="37"/>
      <c r="T9" s="83"/>
      <c r="U9" s="84"/>
      <c r="V9" s="37"/>
      <c r="W9" s="85"/>
      <c r="X9" s="107"/>
      <c r="Y9" s="37"/>
    </row>
    <row r="10" spans="1:25" x14ac:dyDescent="0.2">
      <c r="A10" s="39" t="s">
        <v>6</v>
      </c>
      <c r="B10" s="40" t="s">
        <v>50</v>
      </c>
      <c r="C10" s="40"/>
      <c r="D10" s="194">
        <v>31297</v>
      </c>
      <c r="E10" s="197">
        <v>98.2</v>
      </c>
      <c r="F10" s="55"/>
      <c r="G10" s="56"/>
      <c r="H10" s="184">
        <v>11708</v>
      </c>
      <c r="I10" s="191">
        <v>319.39999999999998</v>
      </c>
      <c r="J10" s="55"/>
      <c r="K10" s="188">
        <v>73</v>
      </c>
      <c r="L10" s="195">
        <v>44</v>
      </c>
      <c r="M10" s="55"/>
      <c r="N10" s="184">
        <v>36</v>
      </c>
      <c r="O10" s="205">
        <v>31.4</v>
      </c>
      <c r="P10" s="55"/>
      <c r="Q10" s="189">
        <v>77</v>
      </c>
      <c r="R10" s="190">
        <v>262.2</v>
      </c>
      <c r="S10" s="55"/>
      <c r="T10" s="135">
        <f>SUM(H10,K10,N10,Q10)</f>
        <v>11894</v>
      </c>
      <c r="U10" s="139">
        <f>SUM(I10,L10,O10,R10)</f>
        <v>657</v>
      </c>
      <c r="V10" s="55"/>
      <c r="W10" s="47">
        <f>SUM(T10,D10)</f>
        <v>43191</v>
      </c>
      <c r="X10" s="109">
        <f>SUM(U10,E10)</f>
        <v>755.2</v>
      </c>
      <c r="Y10" s="37"/>
    </row>
    <row r="11" spans="1:25" x14ac:dyDescent="0.2">
      <c r="A11" s="48"/>
      <c r="B11" s="36" t="s">
        <v>51</v>
      </c>
      <c r="C11" s="36"/>
      <c r="D11" s="60">
        <v>482690</v>
      </c>
      <c r="E11" s="198">
        <v>1364.9</v>
      </c>
      <c r="F11" s="59"/>
      <c r="G11" s="60"/>
      <c r="H11" s="185">
        <v>65642</v>
      </c>
      <c r="I11" s="186">
        <v>680</v>
      </c>
      <c r="J11" s="59"/>
      <c r="K11" s="193">
        <v>86</v>
      </c>
      <c r="L11" s="196">
        <v>52.2</v>
      </c>
      <c r="M11" s="59"/>
      <c r="N11" s="193">
        <v>39</v>
      </c>
      <c r="O11" s="196">
        <v>33.9</v>
      </c>
      <c r="P11" s="59"/>
      <c r="Q11" s="185">
        <v>86</v>
      </c>
      <c r="R11" s="187">
        <v>289.89999999999998</v>
      </c>
      <c r="S11" s="59"/>
      <c r="T11" s="136">
        <f>SUM(H11,K11,N11,Q11)</f>
        <v>65853</v>
      </c>
      <c r="U11" s="140">
        <f>SUM(I11,L11,O11,R11)</f>
        <v>1056</v>
      </c>
      <c r="V11" s="59"/>
      <c r="W11" s="52">
        <f>SUM(T11,D11)</f>
        <v>548543</v>
      </c>
      <c r="X11" s="110">
        <f>SUM(U11,E11)</f>
        <v>2420.9</v>
      </c>
      <c r="Y11" s="37"/>
    </row>
    <row r="12" spans="1:25" s="66" customFormat="1" ht="13.5" thickBot="1" x14ac:dyDescent="0.25">
      <c r="A12" s="156"/>
      <c r="B12" s="157" t="s">
        <v>52</v>
      </c>
      <c r="C12" s="157"/>
      <c r="D12" s="124">
        <f>IF(ISERROR(D10/D11), "", D10/D11)</f>
        <v>6.4838716360396939E-2</v>
      </c>
      <c r="E12" s="125">
        <f>IF(ISERROR(E10/E11), "", E10/E11)</f>
        <v>7.1946662759176494E-2</v>
      </c>
      <c r="F12" s="126"/>
      <c r="G12" s="127"/>
      <c r="H12" s="128">
        <f>IF(ISERROR(H10/H11), "", H10/H11)</f>
        <v>0.17836141494774688</v>
      </c>
      <c r="I12" s="129">
        <f>IF(ISERROR(I10/I11), "", I10/I11)</f>
        <v>0.46970588235294114</v>
      </c>
      <c r="J12" s="130"/>
      <c r="K12" s="128">
        <f>IF(ISERROR(K10/K11), "", K10/K11)</f>
        <v>0.84883720930232553</v>
      </c>
      <c r="L12" s="129">
        <f>IF(ISERROR(L10/L11), "", L10/L11)</f>
        <v>0.84291187739463602</v>
      </c>
      <c r="M12" s="130"/>
      <c r="N12" s="128">
        <f>IF(ISERROR(N10/N11), "", N10/N11)</f>
        <v>0.92307692307692313</v>
      </c>
      <c r="O12" s="129">
        <f>IF(ISERROR(O10/O11), "", O10/O11)</f>
        <v>0.92625368731563418</v>
      </c>
      <c r="P12" s="126"/>
      <c r="Q12" s="128">
        <f>IF(ISERROR(Q10/Q11), "", Q10/Q11)</f>
        <v>0.89534883720930236</v>
      </c>
      <c r="R12" s="129">
        <f>IF(ISERROR(R10/R11), "", R10/R11)</f>
        <v>0.90444981027940674</v>
      </c>
      <c r="S12" s="126"/>
      <c r="T12" s="137">
        <f>IF(ISERROR(T10/T11), "", T10/T11)</f>
        <v>0.18061439873657995</v>
      </c>
      <c r="U12" s="138">
        <f>IF(ISERROR(U10/U11), "", U10/U11)</f>
        <v>0.62215909090909094</v>
      </c>
      <c r="V12" s="126"/>
      <c r="W12" s="133">
        <f>IF(ISERROR(W10/W11), "", W10/W11)</f>
        <v>7.8737674165926821E-2</v>
      </c>
      <c r="X12" s="134">
        <f>IF(ISERROR(X10/X11), "", X10/X11)</f>
        <v>0.31195010120203231</v>
      </c>
      <c r="Y12" s="54"/>
    </row>
    <row r="13" spans="1:25" x14ac:dyDescent="0.2">
      <c r="A13" s="35"/>
      <c r="B13" s="36"/>
      <c r="C13" s="36"/>
      <c r="D13" s="179"/>
      <c r="E13" s="180"/>
      <c r="F13" s="176"/>
      <c r="G13" s="177"/>
      <c r="H13" s="181"/>
      <c r="I13" s="182"/>
      <c r="J13" s="183"/>
      <c r="K13" s="181"/>
      <c r="L13" s="182"/>
      <c r="M13" s="183"/>
      <c r="N13" s="181"/>
      <c r="O13" s="182"/>
      <c r="P13" s="176"/>
      <c r="Q13" s="181"/>
      <c r="R13" s="182"/>
      <c r="S13" s="37"/>
      <c r="T13" s="136"/>
      <c r="U13" s="147"/>
      <c r="V13" s="37"/>
      <c r="W13" s="52"/>
      <c r="X13" s="108"/>
      <c r="Y13" s="37"/>
    </row>
    <row r="14" spans="1:25" ht="13.5" thickBot="1" x14ac:dyDescent="0.25">
      <c r="A14" s="35"/>
      <c r="B14" s="36"/>
      <c r="C14" s="36"/>
      <c r="D14" s="179"/>
      <c r="E14" s="180"/>
      <c r="F14" s="176"/>
      <c r="G14" s="177"/>
      <c r="H14" s="181"/>
      <c r="I14" s="182"/>
      <c r="J14" s="183"/>
      <c r="K14" s="181"/>
      <c r="L14" s="182"/>
      <c r="M14" s="183"/>
      <c r="N14" s="181"/>
      <c r="O14" s="182"/>
      <c r="P14" s="176"/>
      <c r="Q14" s="181"/>
      <c r="R14" s="182"/>
      <c r="S14" s="37"/>
      <c r="T14" s="136"/>
      <c r="U14" s="147"/>
      <c r="V14" s="37"/>
      <c r="W14" s="52"/>
      <c r="X14" s="108"/>
      <c r="Y14" s="37"/>
    </row>
    <row r="15" spans="1:25" x14ac:dyDescent="0.2">
      <c r="A15" s="39" t="s">
        <v>7</v>
      </c>
      <c r="B15" s="40" t="s">
        <v>50</v>
      </c>
      <c r="C15" s="40"/>
      <c r="D15" s="194">
        <v>59726</v>
      </c>
      <c r="E15" s="197">
        <v>272.89999999999998</v>
      </c>
      <c r="F15" s="55"/>
      <c r="G15" s="56"/>
      <c r="H15" s="184">
        <v>23331</v>
      </c>
      <c r="I15" s="191">
        <v>833.43299999999977</v>
      </c>
      <c r="J15" s="55"/>
      <c r="K15" s="188">
        <v>178</v>
      </c>
      <c r="L15" s="195">
        <v>118.2</v>
      </c>
      <c r="M15" s="55"/>
      <c r="N15" s="184">
        <v>195</v>
      </c>
      <c r="O15" s="205">
        <v>167.8</v>
      </c>
      <c r="P15" s="55"/>
      <c r="Q15" s="189">
        <v>396</v>
      </c>
      <c r="R15" s="190">
        <v>1009.2670000000001</v>
      </c>
      <c r="S15" s="55"/>
      <c r="T15" s="135">
        <f>SUM(H15,K15,N15,Q15)</f>
        <v>24100</v>
      </c>
      <c r="U15" s="139">
        <f>SUM(I15,L15,O15,R15)</f>
        <v>2128.6999999999998</v>
      </c>
      <c r="V15" s="55"/>
      <c r="W15" s="47">
        <f>SUM(T15,D15)</f>
        <v>83826</v>
      </c>
      <c r="X15" s="109">
        <f>SUM(U15,E15)</f>
        <v>2401.6</v>
      </c>
      <c r="Y15" s="37"/>
    </row>
    <row r="16" spans="1:25" x14ac:dyDescent="0.2">
      <c r="A16" s="48"/>
      <c r="B16" s="36" t="s">
        <v>51</v>
      </c>
      <c r="C16" s="36"/>
      <c r="D16" s="60">
        <v>972069</v>
      </c>
      <c r="E16" s="198">
        <v>3680.5</v>
      </c>
      <c r="F16" s="59"/>
      <c r="G16" s="60"/>
      <c r="H16" s="185">
        <v>125378</v>
      </c>
      <c r="I16" s="186">
        <v>1711.4549999999997</v>
      </c>
      <c r="J16" s="59"/>
      <c r="K16" s="193">
        <v>226</v>
      </c>
      <c r="L16" s="196">
        <v>149.69999999999999</v>
      </c>
      <c r="M16" s="59"/>
      <c r="N16" s="193">
        <v>236</v>
      </c>
      <c r="O16" s="196">
        <v>202.5</v>
      </c>
      <c r="P16" s="59"/>
      <c r="Q16" s="185">
        <v>490</v>
      </c>
      <c r="R16" s="187">
        <v>1185.645</v>
      </c>
      <c r="S16" s="59"/>
      <c r="T16" s="136">
        <f>SUM(H16,K16,N16,Q16)</f>
        <v>126330</v>
      </c>
      <c r="U16" s="140">
        <f>SUM(I16,L16,O16,R16)</f>
        <v>3249.2999999999997</v>
      </c>
      <c r="V16" s="59"/>
      <c r="W16" s="52">
        <f>SUM(T16,D16)</f>
        <v>1098399</v>
      </c>
      <c r="X16" s="110">
        <f>SUM(U16,E16)</f>
        <v>6929.7999999999993</v>
      </c>
      <c r="Y16" s="37"/>
    </row>
    <row r="17" spans="1:58" s="67" customFormat="1" ht="13.5" thickBot="1" x14ac:dyDescent="0.25">
      <c r="A17" s="158"/>
      <c r="B17" s="157" t="s">
        <v>52</v>
      </c>
      <c r="C17" s="157"/>
      <c r="D17" s="124">
        <f>IF(ISERROR(D15/D16), "", D15/D16)</f>
        <v>6.1442140424187996E-2</v>
      </c>
      <c r="E17" s="125">
        <f>IF(ISERROR(E15/E16), "", E15/E16)</f>
        <v>7.4147534302404561E-2</v>
      </c>
      <c r="F17" s="126"/>
      <c r="G17" s="127"/>
      <c r="H17" s="128">
        <f>IF(ISERROR(H15/H16), "", H15/H16)</f>
        <v>0.18608527811896824</v>
      </c>
      <c r="I17" s="129">
        <f>IF(ISERROR(I15/I16), "", I15/I16)</f>
        <v>0.48697336476857406</v>
      </c>
      <c r="J17" s="130"/>
      <c r="K17" s="128">
        <f>IF(ISERROR(K15/K16), "", K15/K16)</f>
        <v>0.78761061946902655</v>
      </c>
      <c r="L17" s="129">
        <f>IF(ISERROR(L15/L16), "", L15/L16)</f>
        <v>0.78957915831663339</v>
      </c>
      <c r="M17" s="130"/>
      <c r="N17" s="128">
        <f>IF(ISERROR(N15/N16), "", N15/N16)</f>
        <v>0.82627118644067798</v>
      </c>
      <c r="O17" s="129">
        <f>IF(ISERROR(O15/O16), "", O15/O16)</f>
        <v>0.82864197530864203</v>
      </c>
      <c r="P17" s="126"/>
      <c r="Q17" s="128">
        <f>IF(ISERROR(Q15/Q16), "", Q15/Q16)</f>
        <v>0.80816326530612248</v>
      </c>
      <c r="R17" s="129">
        <f>IF(ISERROR(R15/R16), "", R15/R16)</f>
        <v>0.85123877720565611</v>
      </c>
      <c r="S17" s="126"/>
      <c r="T17" s="137">
        <f>IF(ISERROR(T15/T16), "", T15/T16)</f>
        <v>0.19077020501860206</v>
      </c>
      <c r="U17" s="138">
        <f>IF(ISERROR(U15/U16), "", U15/U16)</f>
        <v>0.65512571938571384</v>
      </c>
      <c r="V17" s="126"/>
      <c r="W17" s="131">
        <f>IF(ISERROR(W15/W16), "", W15/W16)</f>
        <v>7.6316529785624351E-2</v>
      </c>
      <c r="X17" s="132">
        <f>IF(ISERROR(X15/X16), "", X15/X16)</f>
        <v>0.34656122831827763</v>
      </c>
      <c r="Y17" s="54"/>
      <c r="Z17" s="66"/>
      <c r="AA17" s="66"/>
      <c r="AB17" s="66"/>
      <c r="AC17" s="66"/>
    </row>
    <row r="18" spans="1:58" s="9" customFormat="1" x14ac:dyDescent="0.2">
      <c r="A18" s="63"/>
      <c r="B18" s="36"/>
      <c r="C18" s="36"/>
      <c r="D18" s="179"/>
      <c r="E18" s="180"/>
      <c r="F18" s="176"/>
      <c r="G18" s="177"/>
      <c r="H18" s="181"/>
      <c r="I18" s="182"/>
      <c r="J18" s="183"/>
      <c r="K18" s="181"/>
      <c r="L18" s="182"/>
      <c r="M18" s="183"/>
      <c r="N18" s="181"/>
      <c r="O18" s="182"/>
      <c r="P18" s="176"/>
      <c r="Q18" s="181"/>
      <c r="R18" s="182"/>
      <c r="S18" s="37"/>
      <c r="T18" s="136"/>
      <c r="U18" s="147"/>
      <c r="V18" s="37"/>
      <c r="W18" s="52"/>
      <c r="X18" s="108"/>
      <c r="Y18" s="37"/>
      <c r="Z18" s="2"/>
      <c r="AA18" s="2"/>
      <c r="AB18" s="2"/>
      <c r="AC18" s="2"/>
    </row>
    <row r="19" spans="1:58" s="9" customFormat="1" ht="13.5" thickBot="1" x14ac:dyDescent="0.25">
      <c r="A19" s="63"/>
      <c r="B19" s="36"/>
      <c r="C19" s="36"/>
      <c r="D19" s="179"/>
      <c r="E19" s="180"/>
      <c r="F19" s="176"/>
      <c r="G19" s="177"/>
      <c r="H19" s="181"/>
      <c r="I19" s="182"/>
      <c r="J19" s="183"/>
      <c r="K19" s="181"/>
      <c r="L19" s="182"/>
      <c r="M19" s="183"/>
      <c r="N19" s="181"/>
      <c r="O19" s="182"/>
      <c r="P19" s="176"/>
      <c r="Q19" s="181"/>
      <c r="R19" s="182"/>
      <c r="S19" s="37"/>
      <c r="T19" s="136"/>
      <c r="U19" s="147"/>
      <c r="V19" s="37"/>
      <c r="W19" s="52"/>
      <c r="X19" s="108"/>
      <c r="Y19" s="37"/>
      <c r="Z19" s="2"/>
      <c r="AA19" s="2"/>
      <c r="AB19" s="2"/>
      <c r="AC19" s="2"/>
    </row>
    <row r="20" spans="1:58" s="1" customFormat="1" x14ac:dyDescent="0.2">
      <c r="A20" s="39" t="s">
        <v>8</v>
      </c>
      <c r="B20" s="40" t="s">
        <v>50</v>
      </c>
      <c r="C20" s="40"/>
      <c r="D20" s="194">
        <v>68045</v>
      </c>
      <c r="E20" s="197">
        <v>212.1</v>
      </c>
      <c r="F20" s="55"/>
      <c r="G20" s="56"/>
      <c r="H20" s="184">
        <v>38184</v>
      </c>
      <c r="I20" s="191">
        <v>1533</v>
      </c>
      <c r="J20" s="55"/>
      <c r="K20" s="188">
        <v>614</v>
      </c>
      <c r="L20" s="195">
        <v>389</v>
      </c>
      <c r="M20" s="55"/>
      <c r="N20" s="184">
        <v>173</v>
      </c>
      <c r="O20" s="205">
        <v>174</v>
      </c>
      <c r="P20" s="55"/>
      <c r="Q20" s="189">
        <v>885</v>
      </c>
      <c r="R20" s="190">
        <v>1814</v>
      </c>
      <c r="S20" s="55"/>
      <c r="T20" s="135">
        <f>SUM(H20,K20,N20,Q20)</f>
        <v>39856</v>
      </c>
      <c r="U20" s="139">
        <f>SUM(I20,L20,O20,R20)</f>
        <v>3910</v>
      </c>
      <c r="V20" s="55"/>
      <c r="W20" s="47">
        <f>SUM(T20,D20)</f>
        <v>107901</v>
      </c>
      <c r="X20" s="109">
        <f>SUM(U20,E20)</f>
        <v>4122.1000000000004</v>
      </c>
      <c r="Y20" s="37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58" s="8" customFormat="1" x14ac:dyDescent="0.2">
      <c r="A21" s="64"/>
      <c r="B21" s="36" t="s">
        <v>51</v>
      </c>
      <c r="C21" s="36"/>
      <c r="D21" s="60">
        <v>1834890</v>
      </c>
      <c r="E21" s="198">
        <v>5034</v>
      </c>
      <c r="F21" s="59"/>
      <c r="G21" s="60"/>
      <c r="H21" s="185">
        <v>298317</v>
      </c>
      <c r="I21" s="186">
        <v>3926</v>
      </c>
      <c r="J21" s="59"/>
      <c r="K21" s="193">
        <v>1528</v>
      </c>
      <c r="L21" s="196">
        <v>921</v>
      </c>
      <c r="M21" s="59"/>
      <c r="N21" s="193">
        <v>229</v>
      </c>
      <c r="O21" s="196">
        <v>221</v>
      </c>
      <c r="P21" s="59"/>
      <c r="Q21" s="185">
        <v>1289</v>
      </c>
      <c r="R21" s="187">
        <v>2062</v>
      </c>
      <c r="S21" s="59"/>
      <c r="T21" s="136">
        <f>SUM(H21,K21,N21,Q21)</f>
        <v>301363</v>
      </c>
      <c r="U21" s="140">
        <f>SUM(I21,L21,O21,R21)</f>
        <v>7130</v>
      </c>
      <c r="V21" s="59"/>
      <c r="W21" s="52">
        <f>SUM(T21,D21)</f>
        <v>2136253</v>
      </c>
      <c r="X21" s="110">
        <f>SUM(U21,E21)</f>
        <v>12164</v>
      </c>
      <c r="Y21" s="37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58" s="66" customFormat="1" ht="13.5" thickBot="1" x14ac:dyDescent="0.25">
      <c r="A22" s="156"/>
      <c r="B22" s="157" t="s">
        <v>52</v>
      </c>
      <c r="C22" s="157"/>
      <c r="D22" s="124">
        <f>IF(ISERROR(D20/D21), "", D20/D21)</f>
        <v>3.7083966886298364E-2</v>
      </c>
      <c r="E22" s="125">
        <f>IF(ISERROR(E20/E21), "", E20/E21)</f>
        <v>4.2133492252681766E-2</v>
      </c>
      <c r="F22" s="126"/>
      <c r="G22" s="127"/>
      <c r="H22" s="128">
        <f>IF(ISERROR(H20/H21), "", H20/H21)</f>
        <v>0.12799806916803266</v>
      </c>
      <c r="I22" s="129">
        <f>IF(ISERROR(I20/I21), "", I20/I21)</f>
        <v>0.39047376464595007</v>
      </c>
      <c r="J22" s="130"/>
      <c r="K22" s="128">
        <f>IF(ISERROR(K20/K21), "", K20/K21)</f>
        <v>0.40183246073298429</v>
      </c>
      <c r="L22" s="129">
        <f>IF(ISERROR(L20/L21), "", L20/L21)</f>
        <v>0.42236699239956571</v>
      </c>
      <c r="M22" s="130"/>
      <c r="N22" s="128">
        <f>IF(ISERROR(N20/N21), "", N20/N21)</f>
        <v>0.75545851528384278</v>
      </c>
      <c r="O22" s="129">
        <f>IF(ISERROR(O20/O21), "", O20/O21)</f>
        <v>0.78733031674208143</v>
      </c>
      <c r="P22" s="126"/>
      <c r="Q22" s="128">
        <f>IF(ISERROR(Q20/Q21), "", Q20/Q21)</f>
        <v>0.68657874321179213</v>
      </c>
      <c r="R22" s="129">
        <f>IF(ISERROR(R20/R21), "", R20/R21)</f>
        <v>0.87972841901066923</v>
      </c>
      <c r="S22" s="126"/>
      <c r="T22" s="137">
        <f>IF(ISERROR(T20/T21), "", T20/T21)</f>
        <v>0.13225246629480061</v>
      </c>
      <c r="U22" s="138">
        <f>IF(ISERROR(U20/U21), "", U20/U21)</f>
        <v>0.54838709677419351</v>
      </c>
      <c r="V22" s="126"/>
      <c r="W22" s="133">
        <f>IF(ISERROR(W20/W21), "", W20/W21)</f>
        <v>5.0509466809408814E-2</v>
      </c>
      <c r="X22" s="134">
        <f>IF(ISERROR(X20/X21), "", X20/X21)</f>
        <v>0.33887701414008553</v>
      </c>
      <c r="Y22" s="54"/>
      <c r="AD22" s="67"/>
      <c r="AE22" s="67"/>
      <c r="AF22" s="67"/>
      <c r="AG22" s="67"/>
      <c r="AH22" s="67"/>
      <c r="AI22" s="67"/>
      <c r="AJ22" s="67"/>
    </row>
    <row r="23" spans="1:58" x14ac:dyDescent="0.2">
      <c r="A23" s="35"/>
      <c r="B23" s="36"/>
      <c r="C23" s="36"/>
      <c r="D23" s="179"/>
      <c r="E23" s="180"/>
      <c r="F23" s="176"/>
      <c r="G23" s="177"/>
      <c r="H23" s="181"/>
      <c r="I23" s="182"/>
      <c r="J23" s="183"/>
      <c r="K23" s="181"/>
      <c r="L23" s="182"/>
      <c r="M23" s="183"/>
      <c r="N23" s="181"/>
      <c r="O23" s="182"/>
      <c r="P23" s="176"/>
      <c r="Q23" s="181"/>
      <c r="R23" s="182"/>
      <c r="S23" s="37"/>
      <c r="T23" s="136"/>
      <c r="U23" s="147"/>
      <c r="V23" s="37"/>
      <c r="W23" s="52"/>
      <c r="X23" s="108"/>
      <c r="Y23" s="37"/>
      <c r="AD23" s="9"/>
      <c r="AE23" s="9"/>
      <c r="AF23" s="9"/>
      <c r="AG23" s="9"/>
      <c r="AH23" s="9"/>
      <c r="AI23" s="9"/>
      <c r="AJ23" s="9"/>
    </row>
    <row r="24" spans="1:58" ht="13.5" thickBot="1" x14ac:dyDescent="0.25">
      <c r="A24" s="35"/>
      <c r="B24" s="36"/>
      <c r="C24" s="36"/>
      <c r="D24" s="179"/>
      <c r="E24" s="180"/>
      <c r="F24" s="176"/>
      <c r="G24" s="177"/>
      <c r="H24" s="181"/>
      <c r="I24" s="182"/>
      <c r="J24" s="183"/>
      <c r="K24" s="181"/>
      <c r="L24" s="182"/>
      <c r="M24" s="183"/>
      <c r="N24" s="181"/>
      <c r="O24" s="182"/>
      <c r="P24" s="176"/>
      <c r="Q24" s="181"/>
      <c r="R24" s="182"/>
      <c r="S24" s="37"/>
      <c r="T24" s="136"/>
      <c r="U24" s="147"/>
      <c r="V24" s="37"/>
      <c r="W24" s="52"/>
      <c r="X24" s="108"/>
      <c r="Y24" s="37"/>
      <c r="AD24" s="9"/>
      <c r="AE24" s="9"/>
      <c r="AF24" s="9"/>
      <c r="AG24" s="9"/>
      <c r="AH24" s="9"/>
      <c r="AI24" s="9"/>
      <c r="AJ24" s="9"/>
    </row>
    <row r="25" spans="1:58" x14ac:dyDescent="0.2">
      <c r="A25" s="39" t="s">
        <v>20</v>
      </c>
      <c r="B25" s="40" t="s">
        <v>50</v>
      </c>
      <c r="C25" s="40"/>
      <c r="D25" s="194">
        <v>1117</v>
      </c>
      <c r="E25" s="197">
        <v>6.95</v>
      </c>
      <c r="F25" s="55"/>
      <c r="G25" s="56"/>
      <c r="H25" s="184">
        <v>834</v>
      </c>
      <c r="I25" s="191">
        <v>42.55</v>
      </c>
      <c r="J25" s="55"/>
      <c r="K25" s="188">
        <v>19</v>
      </c>
      <c r="L25" s="195">
        <v>11.25</v>
      </c>
      <c r="M25" s="55"/>
      <c r="N25" s="184">
        <v>6</v>
      </c>
      <c r="O25" s="205">
        <v>5.28</v>
      </c>
      <c r="P25" s="55"/>
      <c r="Q25" s="189">
        <v>11</v>
      </c>
      <c r="R25" s="190">
        <v>30.99</v>
      </c>
      <c r="S25" s="55"/>
      <c r="T25" s="135">
        <f>SUM(H25,K25,N25,Q25)</f>
        <v>870</v>
      </c>
      <c r="U25" s="139">
        <f>SUM(I25,L25,O25,R25)</f>
        <v>90.07</v>
      </c>
      <c r="V25" s="55"/>
      <c r="W25" s="47">
        <f>SUM(T25,D25)</f>
        <v>1987</v>
      </c>
      <c r="X25" s="109">
        <f>SUM(U25,E25)</f>
        <v>97.02</v>
      </c>
      <c r="Y25" s="37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8" x14ac:dyDescent="0.2">
      <c r="A26" s="48"/>
      <c r="B26" s="36" t="s">
        <v>51</v>
      </c>
      <c r="C26" s="36"/>
      <c r="D26" s="60">
        <v>62961</v>
      </c>
      <c r="E26" s="198">
        <v>288</v>
      </c>
      <c r="F26" s="59"/>
      <c r="G26" s="60"/>
      <c r="H26" s="185">
        <v>8928</v>
      </c>
      <c r="I26" s="186">
        <v>134.13</v>
      </c>
      <c r="J26" s="59"/>
      <c r="K26" s="193">
        <v>36</v>
      </c>
      <c r="L26" s="196">
        <v>21.6</v>
      </c>
      <c r="M26" s="59"/>
      <c r="N26" s="193">
        <v>14</v>
      </c>
      <c r="O26" s="196">
        <v>12.35</v>
      </c>
      <c r="P26" s="59"/>
      <c r="Q26" s="185">
        <v>15</v>
      </c>
      <c r="R26" s="187">
        <v>41.96</v>
      </c>
      <c r="S26" s="59"/>
      <c r="T26" s="136">
        <f>SUM(H26,K26,N26,Q26)</f>
        <v>8993</v>
      </c>
      <c r="U26" s="140">
        <f>SUM(I26,L26,O26,R26)</f>
        <v>210.04</v>
      </c>
      <c r="V26" s="59"/>
      <c r="W26" s="52">
        <f>SUM(T26,D26)</f>
        <v>71954</v>
      </c>
      <c r="X26" s="110">
        <f>SUM(U26,E26)</f>
        <v>498.03999999999996</v>
      </c>
      <c r="Y26" s="37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</row>
    <row r="27" spans="1:58" s="67" customFormat="1" ht="13.5" thickBot="1" x14ac:dyDescent="0.25">
      <c r="A27" s="158"/>
      <c r="B27" s="157" t="s">
        <v>52</v>
      </c>
      <c r="C27" s="157"/>
      <c r="D27" s="124">
        <f>IF(ISERROR(D25/D26), "", D25/D26)</f>
        <v>1.7741141341465351E-2</v>
      </c>
      <c r="E27" s="125">
        <f>IF(ISERROR(E25/E26), "", E25/E26)</f>
        <v>2.4131944444444445E-2</v>
      </c>
      <c r="F27" s="126"/>
      <c r="G27" s="127"/>
      <c r="H27" s="128">
        <f>IF(ISERROR(H25/H26), "", H25/H26)</f>
        <v>9.3413978494623656E-2</v>
      </c>
      <c r="I27" s="129">
        <f>IF(ISERROR(I25/I26), "", I25/I26)</f>
        <v>0.31722955341832548</v>
      </c>
      <c r="J27" s="130"/>
      <c r="K27" s="128">
        <f>IF(ISERROR(K25/K26), "", K25/K26)</f>
        <v>0.52777777777777779</v>
      </c>
      <c r="L27" s="129">
        <f>IF(ISERROR(L25/L26), "", L25/L26)</f>
        <v>0.52083333333333326</v>
      </c>
      <c r="M27" s="130"/>
      <c r="N27" s="128">
        <f>IF(ISERROR(N25/N26), "", N25/N26)</f>
        <v>0.42857142857142855</v>
      </c>
      <c r="O27" s="129">
        <f>IF(ISERROR(O25/O26), "", O25/O26)</f>
        <v>0.42753036437246966</v>
      </c>
      <c r="P27" s="126"/>
      <c r="Q27" s="128">
        <f>IF(ISERROR(Q25/Q26), "", Q25/Q26)</f>
        <v>0.73333333333333328</v>
      </c>
      <c r="R27" s="129">
        <f>IF(ISERROR(R25/R26), "", R25/R26)</f>
        <v>0.73856053384175402</v>
      </c>
      <c r="S27" s="126"/>
      <c r="T27" s="137">
        <f>IF(ISERROR(T25/T26), "", T25/T26)</f>
        <v>9.6741910374735909E-2</v>
      </c>
      <c r="U27" s="138">
        <f>IF(ISERROR(U25/U26), "", U25/U26)</f>
        <v>0.42882308131784419</v>
      </c>
      <c r="V27" s="126"/>
      <c r="W27" s="133">
        <f>IF(ISERROR(W25/W26), "", W25/W26)</f>
        <v>2.7614865052672542E-2</v>
      </c>
      <c r="X27" s="134">
        <f>IF(ISERROR(X25/X26), "", X25/X26)</f>
        <v>0.19480363023050359</v>
      </c>
      <c r="Y27" s="54"/>
      <c r="Z27" s="66"/>
      <c r="AA27" s="66"/>
      <c r="AB27" s="66"/>
      <c r="AC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</row>
    <row r="28" spans="1:58" ht="13.5" thickBot="1" x14ac:dyDescent="0.25">
      <c r="A28" s="35"/>
      <c r="B28" s="36"/>
      <c r="C28" s="36"/>
      <c r="D28" s="68"/>
      <c r="E28" s="69"/>
      <c r="F28" s="59"/>
      <c r="G28" s="70"/>
      <c r="H28" s="71"/>
      <c r="I28" s="72"/>
      <c r="J28" s="73"/>
      <c r="K28" s="71"/>
      <c r="L28" s="72"/>
      <c r="M28" s="73"/>
      <c r="N28" s="71"/>
      <c r="O28" s="72"/>
      <c r="P28" s="74"/>
      <c r="Q28" s="71"/>
      <c r="R28" s="72"/>
      <c r="S28" s="74"/>
      <c r="T28" s="71"/>
      <c r="U28" s="69"/>
      <c r="V28" s="59"/>
      <c r="W28" s="53"/>
      <c r="X28" s="111"/>
      <c r="Y28" s="59"/>
      <c r="AD28" s="1"/>
      <c r="AE28" s="1"/>
      <c r="AF28" s="1"/>
      <c r="AG28" s="1"/>
      <c r="AH28" s="1"/>
      <c r="AI28" s="1"/>
      <c r="AJ28" s="1"/>
      <c r="BF28" s="9"/>
    </row>
    <row r="29" spans="1:58" s="1" customFormat="1" ht="13.5" x14ac:dyDescent="0.25">
      <c r="B29" s="18"/>
      <c r="C29" s="18"/>
      <c r="D29" s="19"/>
      <c r="E29" s="19"/>
      <c r="F29" s="19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19"/>
      <c r="W29" s="76"/>
      <c r="X29" s="76"/>
      <c r="Y29" s="19"/>
      <c r="Z29" s="9"/>
      <c r="AA29" s="9"/>
      <c r="AB29" s="9"/>
      <c r="AC29" s="9"/>
      <c r="AD29" s="8"/>
      <c r="AE29" s="8"/>
      <c r="AF29" s="8"/>
      <c r="AG29" s="8"/>
      <c r="AH29" s="8"/>
      <c r="AI29" s="8"/>
      <c r="AJ29" s="8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</row>
    <row r="30" spans="1:58" s="8" customFormat="1" ht="13.5" x14ac:dyDescent="0.25">
      <c r="B30" s="18"/>
      <c r="C30" s="18"/>
      <c r="D30" s="19"/>
      <c r="E30" s="19"/>
      <c r="F30" s="19"/>
      <c r="G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19"/>
      <c r="W30" s="76"/>
      <c r="X30" s="76"/>
      <c r="Y30" s="19"/>
      <c r="Z30" s="9"/>
      <c r="AA30" s="9"/>
      <c r="AB30" s="9"/>
      <c r="AC30" s="9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1"/>
    </row>
    <row r="31" spans="1:58" x14ac:dyDescent="0.2">
      <c r="B31" s="15"/>
      <c r="C31" s="15"/>
      <c r="D31" s="15"/>
      <c r="E31" s="15"/>
      <c r="F31" s="15"/>
      <c r="G31" s="15"/>
      <c r="H31" s="178" t="s">
        <v>71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77"/>
      <c r="X31" s="77"/>
      <c r="Y31" s="15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8"/>
    </row>
    <row r="32" spans="1:58" ht="13.5" x14ac:dyDescent="0.2">
      <c r="B32" s="14"/>
      <c r="C32" s="14"/>
      <c r="D32" s="14"/>
      <c r="E32" s="14"/>
      <c r="F32" s="14"/>
      <c r="G32" s="14"/>
      <c r="H32" s="178" t="s">
        <v>60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78"/>
      <c r="X32" s="78"/>
      <c r="Y32" s="14"/>
      <c r="Z32" s="8"/>
      <c r="AA32" s="8"/>
      <c r="AB32" s="8"/>
      <c r="AC32" s="8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2:58" x14ac:dyDescent="0.2">
      <c r="B33" s="15"/>
      <c r="C33" s="15"/>
      <c r="D33" s="23"/>
      <c r="E33" s="23"/>
      <c r="F33" s="23"/>
      <c r="G33" s="23"/>
      <c r="H33" s="18" t="s">
        <v>70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79"/>
      <c r="X33" s="79"/>
      <c r="Y33" s="23"/>
      <c r="AD33" s="9"/>
      <c r="AE33" s="9"/>
      <c r="AF33" s="9"/>
      <c r="AG33" s="9"/>
      <c r="AH33" s="9"/>
      <c r="AI33" s="9"/>
      <c r="AJ33" s="9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2:58" s="9" customFormat="1" x14ac:dyDescent="0.2">
      <c r="B34" s="15"/>
      <c r="C34" s="15"/>
      <c r="D34" s="23"/>
      <c r="E34" s="23"/>
      <c r="F34" s="23"/>
      <c r="G34" s="23"/>
      <c r="H34" s="9" t="s">
        <v>72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79"/>
      <c r="X34" s="79"/>
      <c r="Y34" s="23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</row>
    <row r="35" spans="2:58" x14ac:dyDescent="0.25">
      <c r="B35" s="15"/>
      <c r="C35" s="15"/>
      <c r="D35" s="16"/>
      <c r="E35" s="16"/>
      <c r="F35" s="16"/>
      <c r="G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80"/>
      <c r="X35" s="80"/>
      <c r="Y35" s="16"/>
      <c r="AD35" s="1"/>
      <c r="AE35" s="1"/>
      <c r="AF35" s="1"/>
      <c r="AG35" s="1"/>
      <c r="AH35" s="1"/>
      <c r="AI35" s="1"/>
      <c r="AJ35" s="1"/>
      <c r="BF35" s="9"/>
    </row>
    <row r="36" spans="2:58" x14ac:dyDescent="0.25">
      <c r="B36" s="15"/>
      <c r="C36" s="15"/>
      <c r="D36" s="16"/>
      <c r="E36" s="16"/>
      <c r="F36" s="16"/>
      <c r="G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80"/>
      <c r="X36" s="80"/>
      <c r="Y36" s="16"/>
      <c r="AD36" s="8"/>
      <c r="AE36" s="8"/>
      <c r="AF36" s="8"/>
      <c r="AG36" s="8"/>
      <c r="AH36" s="8"/>
      <c r="AI36" s="8"/>
      <c r="AJ36" s="8"/>
    </row>
    <row r="37" spans="2:58" ht="13.5" x14ac:dyDescent="0.25"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76"/>
      <c r="X37" s="76"/>
      <c r="Y37" s="19"/>
      <c r="Z37" s="9"/>
      <c r="AA37" s="9"/>
      <c r="AB37" s="9"/>
      <c r="AC37" s="9"/>
    </row>
    <row r="38" spans="2:58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77"/>
      <c r="X38" s="77"/>
      <c r="Y38" s="15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</row>
    <row r="39" spans="2:58" ht="13.5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78"/>
      <c r="X39" s="78"/>
      <c r="Y39" s="14"/>
      <c r="Z39" s="8"/>
      <c r="AA39" s="8"/>
      <c r="AB39" s="8"/>
      <c r="AC39" s="8"/>
    </row>
    <row r="40" spans="2:58" x14ac:dyDescent="0.25">
      <c r="B40" s="15"/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80"/>
      <c r="X40" s="80"/>
      <c r="Y40" s="16"/>
      <c r="Z40" s="4"/>
      <c r="AA40" s="4"/>
      <c r="AD40" s="9"/>
      <c r="AE40" s="9"/>
      <c r="AF40" s="9"/>
      <c r="AG40" s="9"/>
      <c r="AH40" s="9"/>
      <c r="AI40" s="9"/>
      <c r="AJ40" s="9"/>
    </row>
    <row r="41" spans="2:58" x14ac:dyDescent="0.25">
      <c r="B41" s="15"/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80"/>
      <c r="X41" s="80"/>
      <c r="Y41" s="16"/>
      <c r="Z41" s="4"/>
      <c r="AA41" s="4"/>
    </row>
    <row r="42" spans="2:58" x14ac:dyDescent="0.25">
      <c r="B42" s="15"/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80"/>
      <c r="X42" s="80"/>
      <c r="Y42" s="16"/>
      <c r="Z42" s="12"/>
    </row>
    <row r="43" spans="2:58" x14ac:dyDescent="0.25">
      <c r="B43" s="15"/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80"/>
      <c r="X43" s="80"/>
      <c r="Y43" s="16"/>
      <c r="Z43" s="4"/>
    </row>
    <row r="44" spans="2:58" ht="13.5" x14ac:dyDescent="0.25">
      <c r="B44" s="18"/>
      <c r="C44" s="18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76"/>
      <c r="X44" s="76"/>
      <c r="Y44" s="19"/>
      <c r="Z44" s="11"/>
      <c r="AA44" s="9"/>
      <c r="AB44" s="9"/>
      <c r="AC44" s="9"/>
    </row>
    <row r="45" spans="2:58" x14ac:dyDescent="0.25"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81"/>
      <c r="X45" s="81"/>
      <c r="Y45" s="4"/>
    </row>
    <row r="46" spans="2:58" x14ac:dyDescent="0.25">
      <c r="D46" s="13"/>
      <c r="E46" s="13"/>
      <c r="F46" s="13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82"/>
      <c r="X46" s="82"/>
      <c r="Y46" s="12"/>
    </row>
    <row r="47" spans="2:58" x14ac:dyDescent="0.25">
      <c r="B47" s="21"/>
      <c r="C47" s="21"/>
    </row>
  </sheetData>
  <mergeCells count="9">
    <mergeCell ref="A4:Y4"/>
    <mergeCell ref="K6:L6"/>
    <mergeCell ref="N6:O6"/>
    <mergeCell ref="Q6:R6"/>
    <mergeCell ref="T6:U6"/>
    <mergeCell ref="D5:E5"/>
    <mergeCell ref="G5:U5"/>
    <mergeCell ref="W5:X5"/>
    <mergeCell ref="H6:I6"/>
  </mergeCells>
  <phoneticPr fontId="3" type="noConversion"/>
  <pageMargins left="0.75" right="0.75" top="1" bottom="1" header="0.5" footer="0.5"/>
  <pageSetup paperSize="5" scale="45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7">
    <pageSetUpPr fitToPage="1"/>
  </sheetPr>
  <dimension ref="A1:BG47"/>
  <sheetViews>
    <sheetView workbookViewId="0">
      <selection activeCell="R8" sqref="R8"/>
    </sheetView>
  </sheetViews>
  <sheetFormatPr defaultRowHeight="12.75" x14ac:dyDescent="0.25"/>
  <cols>
    <col min="1" max="1" width="6.75" style="2" customWidth="1"/>
    <col min="2" max="2" width="11.875" style="2" customWidth="1"/>
    <col min="3" max="3" width="0.75" style="2" customWidth="1"/>
    <col min="4" max="5" width="8.875" style="2" customWidth="1"/>
    <col min="6" max="6" width="2.625" style="2" customWidth="1"/>
    <col min="7" max="7" width="0.5" style="2" customWidth="1"/>
    <col min="8" max="9" width="8.875" style="2" customWidth="1"/>
    <col min="10" max="10" width="0.625" style="2" customWidth="1"/>
    <col min="11" max="12" width="8.875" style="2" customWidth="1"/>
    <col min="13" max="13" width="0.625" style="2" customWidth="1"/>
    <col min="14" max="15" width="8.875" style="2" customWidth="1"/>
    <col min="16" max="16" width="0.5" style="2" customWidth="1"/>
    <col min="17" max="18" width="8.875" style="2" customWidth="1"/>
    <col min="19" max="19" width="0.625" style="2" customWidth="1"/>
    <col min="20" max="21" width="8.875" style="2" customWidth="1"/>
    <col min="22" max="22" width="2.5" style="2" customWidth="1"/>
    <col min="23" max="24" width="8.875" style="7" customWidth="1"/>
    <col min="25" max="25" width="1.375" style="2" customWidth="1"/>
    <col min="26" max="16384" width="9" style="2"/>
  </cols>
  <sheetData>
    <row r="1" spans="1:26" ht="15.75" customHeight="1" x14ac:dyDescent="0.25">
      <c r="A1" s="164" t="s">
        <v>42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</row>
    <row r="2" spans="1:26" ht="15.75" customHeight="1" x14ac:dyDescent="0.25">
      <c r="A2" s="165" t="s">
        <v>69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5"/>
    </row>
    <row r="4" spans="1:26" s="7" customFormat="1" ht="16.5" customHeight="1" thickBot="1" x14ac:dyDescent="0.3">
      <c r="A4" s="208" t="s">
        <v>1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08"/>
      <c r="T4" s="208"/>
      <c r="U4" s="208"/>
      <c r="V4" s="208"/>
      <c r="W4" s="208"/>
      <c r="X4" s="208"/>
      <c r="Y4" s="208"/>
      <c r="Z4" s="208"/>
    </row>
    <row r="5" spans="1:26" s="8" customFormat="1" ht="15.75" x14ac:dyDescent="0.25">
      <c r="A5" s="25" t="s">
        <v>56</v>
      </c>
      <c r="B5" s="26"/>
      <c r="C5" s="26"/>
      <c r="D5" s="209" t="s">
        <v>3</v>
      </c>
      <c r="E5" s="210"/>
      <c r="F5" s="27"/>
      <c r="G5" s="209" t="s">
        <v>43</v>
      </c>
      <c r="H5" s="211"/>
      <c r="I5" s="211"/>
      <c r="J5" s="211"/>
      <c r="K5" s="211"/>
      <c r="L5" s="211"/>
      <c r="M5" s="211"/>
      <c r="N5" s="211"/>
      <c r="O5" s="211"/>
      <c r="P5" s="211"/>
      <c r="Q5" s="211"/>
      <c r="R5" s="211"/>
      <c r="S5" s="211"/>
      <c r="T5" s="211"/>
      <c r="U5" s="210"/>
      <c r="V5" s="28"/>
      <c r="W5" s="209" t="s">
        <v>11</v>
      </c>
      <c r="X5" s="212"/>
      <c r="Y5" s="28"/>
    </row>
    <row r="6" spans="1:26" s="8" customFormat="1" ht="13.5" x14ac:dyDescent="0.25">
      <c r="A6" s="29"/>
      <c r="B6" s="26"/>
      <c r="C6" s="26"/>
      <c r="D6" s="30"/>
      <c r="E6" s="31"/>
      <c r="F6" s="26"/>
      <c r="G6" s="32"/>
      <c r="H6" s="213" t="s">
        <v>61</v>
      </c>
      <c r="I6" s="214"/>
      <c r="J6" s="33"/>
      <c r="K6" s="213" t="s">
        <v>62</v>
      </c>
      <c r="L6" s="214"/>
      <c r="M6" s="33"/>
      <c r="N6" s="213" t="s">
        <v>63</v>
      </c>
      <c r="O6" s="214"/>
      <c r="P6" s="33"/>
      <c r="Q6" s="215" t="s">
        <v>64</v>
      </c>
      <c r="R6" s="214"/>
      <c r="S6" s="33"/>
      <c r="T6" s="215" t="s">
        <v>44</v>
      </c>
      <c r="U6" s="216"/>
      <c r="V6" s="33"/>
      <c r="W6" s="34"/>
      <c r="X6" s="102"/>
      <c r="Y6" s="26"/>
    </row>
    <row r="7" spans="1:26" s="116" customFormat="1" ht="27" x14ac:dyDescent="0.25">
      <c r="A7" s="112"/>
      <c r="B7" s="113"/>
      <c r="C7" s="113"/>
      <c r="D7" s="103" t="s">
        <v>45</v>
      </c>
      <c r="E7" s="104" t="s">
        <v>46</v>
      </c>
      <c r="F7" s="113"/>
      <c r="G7" s="103"/>
      <c r="H7" s="114" t="s">
        <v>45</v>
      </c>
      <c r="I7" s="115" t="s">
        <v>47</v>
      </c>
      <c r="J7" s="113"/>
      <c r="K7" s="114" t="s">
        <v>45</v>
      </c>
      <c r="L7" s="115" t="s">
        <v>47</v>
      </c>
      <c r="M7" s="113"/>
      <c r="N7" s="114" t="s">
        <v>45</v>
      </c>
      <c r="O7" s="115" t="s">
        <v>47</v>
      </c>
      <c r="P7" s="113"/>
      <c r="Q7" s="114" t="s">
        <v>45</v>
      </c>
      <c r="R7" s="115" t="s">
        <v>47</v>
      </c>
      <c r="S7" s="113"/>
      <c r="T7" s="114" t="s">
        <v>45</v>
      </c>
      <c r="U7" s="104" t="s">
        <v>47</v>
      </c>
      <c r="V7" s="113"/>
      <c r="W7" s="103" t="s">
        <v>45</v>
      </c>
      <c r="X7" s="104" t="s">
        <v>47</v>
      </c>
      <c r="Y7" s="113"/>
      <c r="Z7" s="116" t="s">
        <v>5</v>
      </c>
    </row>
    <row r="8" spans="1:26" s="7" customFormat="1" x14ac:dyDescent="0.2">
      <c r="A8" s="117"/>
      <c r="B8" s="118"/>
      <c r="C8" s="118"/>
      <c r="D8" s="105" t="s">
        <v>48</v>
      </c>
      <c r="E8" s="106" t="s">
        <v>49</v>
      </c>
      <c r="F8" s="119"/>
      <c r="G8" s="85"/>
      <c r="H8" s="120" t="s">
        <v>48</v>
      </c>
      <c r="I8" s="121" t="s">
        <v>49</v>
      </c>
      <c r="J8" s="122"/>
      <c r="K8" s="121" t="s">
        <v>48</v>
      </c>
      <c r="L8" s="121" t="s">
        <v>49</v>
      </c>
      <c r="M8" s="122"/>
      <c r="N8" s="121" t="s">
        <v>48</v>
      </c>
      <c r="O8" s="121" t="s">
        <v>49</v>
      </c>
      <c r="P8" s="123"/>
      <c r="Q8" s="121" t="s">
        <v>48</v>
      </c>
      <c r="R8" s="121" t="s">
        <v>49</v>
      </c>
      <c r="S8" s="123"/>
      <c r="T8" s="121" t="s">
        <v>48</v>
      </c>
      <c r="U8" s="106" t="s">
        <v>49</v>
      </c>
      <c r="V8" s="119"/>
      <c r="W8" s="105" t="s">
        <v>48</v>
      </c>
      <c r="X8" s="106" t="s">
        <v>49</v>
      </c>
      <c r="Y8" s="119"/>
    </row>
    <row r="9" spans="1:26" ht="13.5" thickBot="1" x14ac:dyDescent="0.25">
      <c r="A9" s="35"/>
      <c r="B9" s="36"/>
      <c r="C9" s="36"/>
      <c r="D9" s="49"/>
      <c r="E9" s="50"/>
      <c r="F9" s="37"/>
      <c r="G9" s="38"/>
      <c r="H9" s="44"/>
      <c r="I9" s="51"/>
      <c r="J9" s="45"/>
      <c r="K9" s="44"/>
      <c r="L9" s="51"/>
      <c r="M9" s="45"/>
      <c r="N9" s="44"/>
      <c r="O9" s="51"/>
      <c r="P9" s="37"/>
      <c r="Q9" s="44"/>
      <c r="R9" s="51"/>
      <c r="S9" s="37"/>
      <c r="T9" s="83"/>
      <c r="U9" s="84"/>
      <c r="V9" s="37"/>
      <c r="W9" s="85"/>
      <c r="X9" s="107"/>
      <c r="Y9" s="37"/>
      <c r="Z9" s="24"/>
    </row>
    <row r="10" spans="1:26" x14ac:dyDescent="0.2">
      <c r="A10" s="39" t="s">
        <v>6</v>
      </c>
      <c r="B10" s="40" t="s">
        <v>50</v>
      </c>
      <c r="C10" s="40"/>
      <c r="D10" s="194">
        <v>24668</v>
      </c>
      <c r="E10" s="197">
        <v>78.8</v>
      </c>
      <c r="F10" s="55"/>
      <c r="G10" s="56"/>
      <c r="H10" s="184">
        <v>10252</v>
      </c>
      <c r="I10" s="191">
        <v>311.60000000000002</v>
      </c>
      <c r="J10" s="55"/>
      <c r="K10" s="188">
        <v>73</v>
      </c>
      <c r="L10" s="195">
        <v>43.5</v>
      </c>
      <c r="M10" s="55"/>
      <c r="N10" s="184">
        <v>35</v>
      </c>
      <c r="O10" s="205">
        <v>30.5</v>
      </c>
      <c r="P10" s="55"/>
      <c r="Q10" s="189">
        <v>78</v>
      </c>
      <c r="R10" s="190">
        <v>264.10000000000002</v>
      </c>
      <c r="S10" s="55"/>
      <c r="T10" s="135">
        <f>SUM(H10,K10,N10,Q10)</f>
        <v>10438</v>
      </c>
      <c r="U10" s="139">
        <f>SUM(I10,L10,O10,R10)</f>
        <v>649.70000000000005</v>
      </c>
      <c r="V10" s="55"/>
      <c r="W10" s="47">
        <f>SUM(T10,D10)</f>
        <v>35106</v>
      </c>
      <c r="X10" s="109">
        <f>SUM(U10,E10)</f>
        <v>728.5</v>
      </c>
      <c r="Y10" s="37"/>
      <c r="Z10" s="24">
        <v>40480</v>
      </c>
    </row>
    <row r="11" spans="1:26" x14ac:dyDescent="0.2">
      <c r="A11" s="48"/>
      <c r="B11" s="36" t="s">
        <v>51</v>
      </c>
      <c r="C11" s="36"/>
      <c r="D11" s="60">
        <v>482200</v>
      </c>
      <c r="E11" s="198">
        <v>1363.4</v>
      </c>
      <c r="F11" s="59"/>
      <c r="G11" s="60"/>
      <c r="H11" s="185">
        <v>65588</v>
      </c>
      <c r="I11" s="186">
        <v>679.1</v>
      </c>
      <c r="J11" s="59"/>
      <c r="K11" s="193">
        <v>86</v>
      </c>
      <c r="L11" s="196">
        <v>52.2</v>
      </c>
      <c r="M11" s="59"/>
      <c r="N11" s="193">
        <v>39</v>
      </c>
      <c r="O11" s="196">
        <v>33.9</v>
      </c>
      <c r="P11" s="59"/>
      <c r="Q11" s="185">
        <v>87</v>
      </c>
      <c r="R11" s="187">
        <v>288.8</v>
      </c>
      <c r="S11" s="59"/>
      <c r="T11" s="136">
        <f>SUM(H11,K11,N11,Q11)</f>
        <v>65800</v>
      </c>
      <c r="U11" s="140">
        <f>SUM(I11,L11,O11,R11)</f>
        <v>1054</v>
      </c>
      <c r="V11" s="59"/>
      <c r="W11" s="52">
        <f>SUM(T11,D11)</f>
        <v>548000</v>
      </c>
      <c r="X11" s="110">
        <f>SUM(U11,E11)</f>
        <v>2417.4</v>
      </c>
      <c r="Y11" s="37"/>
    </row>
    <row r="12" spans="1:26" s="66" customFormat="1" ht="13.5" thickBot="1" x14ac:dyDescent="0.25">
      <c r="A12" s="156"/>
      <c r="B12" s="157" t="s">
        <v>52</v>
      </c>
      <c r="C12" s="157"/>
      <c r="D12" s="124">
        <f>IF(ISERROR(D10/D11), "", D10/D11)</f>
        <v>5.1157196184155949E-2</v>
      </c>
      <c r="E12" s="125">
        <f>IF(ISERROR(E10/E11), "", E10/E11)</f>
        <v>5.7796684758691499E-2</v>
      </c>
      <c r="F12" s="126"/>
      <c r="G12" s="127"/>
      <c r="H12" s="128">
        <f>IF(ISERROR(H10/H11), "", H10/H11)</f>
        <v>0.15630908092943832</v>
      </c>
      <c r="I12" s="129">
        <f>IF(ISERROR(I10/I11), "", I10/I11)</f>
        <v>0.45884258577529086</v>
      </c>
      <c r="J12" s="130"/>
      <c r="K12" s="128">
        <f>IF(ISERROR(K10/K11), "", K10/K11)</f>
        <v>0.84883720930232553</v>
      </c>
      <c r="L12" s="129">
        <f>IF(ISERROR(L10/L11), "", L10/L11)</f>
        <v>0.83333333333333326</v>
      </c>
      <c r="M12" s="130"/>
      <c r="N12" s="128">
        <f>IF(ISERROR(N10/N11), "", N10/N11)</f>
        <v>0.89743589743589747</v>
      </c>
      <c r="O12" s="129">
        <f>IF(ISERROR(O10/O11), "", O10/O11)</f>
        <v>0.89970501474926257</v>
      </c>
      <c r="P12" s="126"/>
      <c r="Q12" s="128">
        <f>IF(ISERROR(Q10/Q11), "", Q10/Q11)</f>
        <v>0.89655172413793105</v>
      </c>
      <c r="R12" s="129">
        <f>IF(ISERROR(R10/R11), "", R10/R11)</f>
        <v>0.91447368421052633</v>
      </c>
      <c r="S12" s="126"/>
      <c r="T12" s="137">
        <f>IF(ISERROR(T10/T11), "", T10/T11)</f>
        <v>0.1586322188449848</v>
      </c>
      <c r="U12" s="138">
        <f>IF(ISERROR(U10/U11), "", U10/U11)</f>
        <v>0.61641366223908922</v>
      </c>
      <c r="V12" s="126"/>
      <c r="W12" s="133">
        <f>IF(ISERROR(W10/W11), "", W10/W11)</f>
        <v>6.4062043795620444E-2</v>
      </c>
      <c r="X12" s="134">
        <f>IF(ISERROR(X10/X11), "", X10/X11)</f>
        <v>0.30135682965169192</v>
      </c>
      <c r="Y12" s="54"/>
      <c r="Z12" s="87"/>
    </row>
    <row r="13" spans="1:26" x14ac:dyDescent="0.2">
      <c r="A13" s="35"/>
      <c r="B13" s="36"/>
      <c r="C13" s="36"/>
      <c r="D13" s="179"/>
      <c r="E13" s="180"/>
      <c r="F13" s="176"/>
      <c r="G13" s="177"/>
      <c r="H13" s="181"/>
      <c r="I13" s="182"/>
      <c r="J13" s="183"/>
      <c r="K13" s="181"/>
      <c r="L13" s="182"/>
      <c r="M13" s="183"/>
      <c r="N13" s="181"/>
      <c r="O13" s="182"/>
      <c r="P13" s="176"/>
      <c r="Q13" s="181"/>
      <c r="R13" s="182"/>
      <c r="S13" s="37"/>
      <c r="T13" s="136"/>
      <c r="U13" s="147"/>
      <c r="V13" s="37"/>
      <c r="W13" s="52"/>
      <c r="X13" s="108"/>
      <c r="Y13" s="37"/>
      <c r="Z13" s="24"/>
    </row>
    <row r="14" spans="1:26" ht="13.5" thickBot="1" x14ac:dyDescent="0.25">
      <c r="A14" s="35"/>
      <c r="B14" s="36"/>
      <c r="C14" s="36"/>
      <c r="D14" s="179"/>
      <c r="E14" s="180"/>
      <c r="F14" s="176"/>
      <c r="G14" s="177"/>
      <c r="H14" s="181"/>
      <c r="I14" s="182"/>
      <c r="J14" s="183"/>
      <c r="K14" s="181"/>
      <c r="L14" s="182"/>
      <c r="M14" s="183"/>
      <c r="N14" s="181"/>
      <c r="O14" s="182"/>
      <c r="P14" s="176"/>
      <c r="Q14" s="181"/>
      <c r="R14" s="182"/>
      <c r="S14" s="37"/>
      <c r="T14" s="136"/>
      <c r="U14" s="147"/>
      <c r="V14" s="37"/>
      <c r="W14" s="52"/>
      <c r="X14" s="108"/>
      <c r="Y14" s="37"/>
      <c r="Z14" s="24"/>
    </row>
    <row r="15" spans="1:26" x14ac:dyDescent="0.2">
      <c r="A15" s="39" t="s">
        <v>7</v>
      </c>
      <c r="B15" s="40" t="s">
        <v>50</v>
      </c>
      <c r="C15" s="40"/>
      <c r="D15" s="194">
        <v>46563</v>
      </c>
      <c r="E15" s="197">
        <v>234.3</v>
      </c>
      <c r="F15" s="55"/>
      <c r="G15" s="56"/>
      <c r="H15" s="184">
        <v>20742</v>
      </c>
      <c r="I15" s="191">
        <v>815.17400000000021</v>
      </c>
      <c r="J15" s="55"/>
      <c r="K15" s="188">
        <v>179</v>
      </c>
      <c r="L15" s="195">
        <v>118.895</v>
      </c>
      <c r="M15" s="55"/>
      <c r="N15" s="184">
        <v>194</v>
      </c>
      <c r="O15" s="205">
        <v>166.876</v>
      </c>
      <c r="P15" s="55"/>
      <c r="Q15" s="189">
        <v>401</v>
      </c>
      <c r="R15" s="190">
        <v>1017.5549999999999</v>
      </c>
      <c r="S15" s="55"/>
      <c r="T15" s="135">
        <f>SUM(H15,K15,N15,Q15)</f>
        <v>21516</v>
      </c>
      <c r="U15" s="139">
        <f>SUM(I15,L15,O15,R15)</f>
        <v>2118.5</v>
      </c>
      <c r="V15" s="55"/>
      <c r="W15" s="47">
        <f>SUM(T15,D15)</f>
        <v>68079</v>
      </c>
      <c r="X15" s="109">
        <f>SUM(U15,E15)</f>
        <v>2352.8000000000002</v>
      </c>
      <c r="Y15" s="37"/>
      <c r="Z15" s="24">
        <v>40482</v>
      </c>
    </row>
    <row r="16" spans="1:26" x14ac:dyDescent="0.2">
      <c r="A16" s="48"/>
      <c r="B16" s="36" t="s">
        <v>51</v>
      </c>
      <c r="C16" s="36"/>
      <c r="D16" s="60">
        <v>971854</v>
      </c>
      <c r="E16" s="198">
        <v>3682.6690000000003</v>
      </c>
      <c r="F16" s="59"/>
      <c r="G16" s="60"/>
      <c r="H16" s="185">
        <v>125214</v>
      </c>
      <c r="I16" s="186">
        <v>1705.0289999999998</v>
      </c>
      <c r="J16" s="59"/>
      <c r="K16" s="193">
        <v>227</v>
      </c>
      <c r="L16" s="196">
        <v>150.37200000000001</v>
      </c>
      <c r="M16" s="59"/>
      <c r="N16" s="193">
        <v>237</v>
      </c>
      <c r="O16" s="196">
        <v>203.59200000000001</v>
      </c>
      <c r="P16" s="59"/>
      <c r="Q16" s="185">
        <v>489</v>
      </c>
      <c r="R16" s="187">
        <v>1188.114</v>
      </c>
      <c r="S16" s="59"/>
      <c r="T16" s="136">
        <f>SUM(H16,K16,N16,Q16)</f>
        <v>126167</v>
      </c>
      <c r="U16" s="140">
        <f>SUM(I16,L16,O16,R16)</f>
        <v>3247.107</v>
      </c>
      <c r="V16" s="59"/>
      <c r="W16" s="52">
        <f>SUM(T16,D16)</f>
        <v>1098021</v>
      </c>
      <c r="X16" s="110">
        <f>SUM(U16,E16)</f>
        <v>6929.7759999999998</v>
      </c>
      <c r="Y16" s="37"/>
      <c r="Z16" s="24"/>
    </row>
    <row r="17" spans="1:59" s="67" customFormat="1" ht="13.5" thickBot="1" x14ac:dyDescent="0.25">
      <c r="A17" s="158"/>
      <c r="B17" s="157" t="s">
        <v>52</v>
      </c>
      <c r="C17" s="157"/>
      <c r="D17" s="124">
        <f>IF(ISERROR(D15/D16), "", D15/D16)</f>
        <v>4.7911517573627313E-2</v>
      </c>
      <c r="E17" s="125">
        <f>IF(ISERROR(E15/E16), "", E15/E16)</f>
        <v>6.3622334779476514E-2</v>
      </c>
      <c r="F17" s="126"/>
      <c r="G17" s="127"/>
      <c r="H17" s="128">
        <f>IF(ISERROR(H15/H16), "", H15/H16)</f>
        <v>0.16565240308591692</v>
      </c>
      <c r="I17" s="129">
        <f>IF(ISERROR(I15/I16), "", I15/I16)</f>
        <v>0.47809978598604502</v>
      </c>
      <c r="J17" s="130"/>
      <c r="K17" s="128">
        <f>IF(ISERROR(K15/K16), "", K15/K16)</f>
        <v>0.78854625550660795</v>
      </c>
      <c r="L17" s="129">
        <f>IF(ISERROR(L15/L16), "", L15/L16)</f>
        <v>0.79067246561859905</v>
      </c>
      <c r="M17" s="130"/>
      <c r="N17" s="128">
        <f>IF(ISERROR(N15/N16), "", N15/N16)</f>
        <v>0.81856540084388185</v>
      </c>
      <c r="O17" s="129">
        <f>IF(ISERROR(O15/O16), "", O15/O16)</f>
        <v>0.81965892569452625</v>
      </c>
      <c r="P17" s="126"/>
      <c r="Q17" s="128">
        <f>IF(ISERROR(Q15/Q16), "", Q15/Q16)</f>
        <v>0.82004089979550099</v>
      </c>
      <c r="R17" s="129">
        <f>IF(ISERROR(R15/R16), "", R15/R16)</f>
        <v>0.856445593604654</v>
      </c>
      <c r="S17" s="126"/>
      <c r="T17" s="137">
        <f>IF(ISERROR(T15/T16), "", T15/T16)</f>
        <v>0.17053587705184398</v>
      </c>
      <c r="U17" s="138">
        <f>IF(ISERROR(U15/U16), "", U15/U16)</f>
        <v>0.65242691417313936</v>
      </c>
      <c r="V17" s="126"/>
      <c r="W17" s="131">
        <f>IF(ISERROR(W15/W16), "", W15/W16)</f>
        <v>6.2001546418511119E-2</v>
      </c>
      <c r="X17" s="132">
        <f>IF(ISERROR(X15/X16), "", X15/X16)</f>
        <v>0.33952035390465729</v>
      </c>
      <c r="Y17" s="54"/>
      <c r="Z17" s="87"/>
      <c r="AA17" s="66"/>
      <c r="AB17" s="66"/>
      <c r="AC17" s="66"/>
      <c r="AD17" s="66"/>
    </row>
    <row r="18" spans="1:59" s="9" customFormat="1" x14ac:dyDescent="0.2">
      <c r="A18" s="63"/>
      <c r="B18" s="36"/>
      <c r="C18" s="36"/>
      <c r="D18" s="179"/>
      <c r="E18" s="180"/>
      <c r="F18" s="176"/>
      <c r="G18" s="177"/>
      <c r="H18" s="181"/>
      <c r="I18" s="182"/>
      <c r="J18" s="183"/>
      <c r="K18" s="181"/>
      <c r="L18" s="182"/>
      <c r="M18" s="183"/>
      <c r="N18" s="181"/>
      <c r="O18" s="182"/>
      <c r="P18" s="176"/>
      <c r="Q18" s="181"/>
      <c r="R18" s="182"/>
      <c r="S18" s="37"/>
      <c r="T18" s="136"/>
      <c r="U18" s="147"/>
      <c r="V18" s="37"/>
      <c r="W18" s="52"/>
      <c r="X18" s="108"/>
      <c r="Y18" s="37"/>
      <c r="Z18" s="24"/>
      <c r="AA18" s="2"/>
      <c r="AB18" s="2"/>
      <c r="AC18" s="2"/>
      <c r="AD18" s="2"/>
    </row>
    <row r="19" spans="1:59" s="9" customFormat="1" ht="13.5" thickBot="1" x14ac:dyDescent="0.25">
      <c r="A19" s="63"/>
      <c r="B19" s="36"/>
      <c r="C19" s="36"/>
      <c r="D19" s="179"/>
      <c r="E19" s="180"/>
      <c r="F19" s="176"/>
      <c r="G19" s="177"/>
      <c r="H19" s="181"/>
      <c r="I19" s="182"/>
      <c r="J19" s="183"/>
      <c r="K19" s="181"/>
      <c r="L19" s="182"/>
      <c r="M19" s="183"/>
      <c r="N19" s="181"/>
      <c r="O19" s="182"/>
      <c r="P19" s="176"/>
      <c r="Q19" s="181"/>
      <c r="R19" s="182"/>
      <c r="S19" s="37"/>
      <c r="T19" s="136"/>
      <c r="U19" s="147"/>
      <c r="V19" s="37"/>
      <c r="W19" s="52"/>
      <c r="X19" s="108"/>
      <c r="Y19" s="37"/>
      <c r="Z19" s="24"/>
      <c r="AA19" s="2"/>
      <c r="AB19" s="2"/>
      <c r="AC19" s="2"/>
      <c r="AD19" s="2"/>
    </row>
    <row r="20" spans="1:59" s="1" customFormat="1" x14ac:dyDescent="0.2">
      <c r="A20" s="39" t="s">
        <v>8</v>
      </c>
      <c r="B20" s="40" t="s">
        <v>50</v>
      </c>
      <c r="C20" s="40"/>
      <c r="D20" s="194">
        <v>54679</v>
      </c>
      <c r="E20" s="197">
        <v>169.3</v>
      </c>
      <c r="F20" s="55"/>
      <c r="G20" s="56"/>
      <c r="H20" s="184">
        <v>35477</v>
      </c>
      <c r="I20" s="191">
        <v>1518</v>
      </c>
      <c r="J20" s="55"/>
      <c r="K20" s="188">
        <v>605</v>
      </c>
      <c r="L20" s="195">
        <v>360</v>
      </c>
      <c r="M20" s="55"/>
      <c r="N20" s="184">
        <v>171</v>
      </c>
      <c r="O20" s="205">
        <v>171</v>
      </c>
      <c r="P20" s="55"/>
      <c r="Q20" s="189">
        <v>875</v>
      </c>
      <c r="R20" s="190">
        <v>1815</v>
      </c>
      <c r="S20" s="55"/>
      <c r="T20" s="135">
        <f>SUM(H20,K20,N20,Q20)</f>
        <v>37128</v>
      </c>
      <c r="U20" s="139">
        <f>SUM(I20,L20,O20,R20)</f>
        <v>3864</v>
      </c>
      <c r="V20" s="55"/>
      <c r="W20" s="47">
        <f>SUM(T20,D20)</f>
        <v>91807</v>
      </c>
      <c r="X20" s="109">
        <f>SUM(U20,E20)</f>
        <v>4033.3</v>
      </c>
      <c r="Y20" s="37"/>
      <c r="Z20" s="24">
        <v>40575</v>
      </c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59" s="8" customFormat="1" x14ac:dyDescent="0.2">
      <c r="A21" s="64"/>
      <c r="B21" s="36" t="s">
        <v>51</v>
      </c>
      <c r="C21" s="36"/>
      <c r="D21" s="60">
        <v>1833014</v>
      </c>
      <c r="E21" s="198">
        <v>5035.5</v>
      </c>
      <c r="F21" s="59"/>
      <c r="G21" s="60"/>
      <c r="H21" s="185">
        <v>297171</v>
      </c>
      <c r="I21" s="186">
        <v>3976</v>
      </c>
      <c r="J21" s="59"/>
      <c r="K21" s="193">
        <v>1494</v>
      </c>
      <c r="L21" s="196">
        <v>866</v>
      </c>
      <c r="M21" s="59"/>
      <c r="N21" s="193">
        <v>229</v>
      </c>
      <c r="O21" s="196">
        <v>221</v>
      </c>
      <c r="P21" s="59"/>
      <c r="Q21" s="185">
        <v>1288</v>
      </c>
      <c r="R21" s="187">
        <v>2067</v>
      </c>
      <c r="S21" s="59"/>
      <c r="T21" s="136">
        <f>SUM(H21,K21,N21,Q21)</f>
        <v>300182</v>
      </c>
      <c r="U21" s="140">
        <f>SUM(I21,L21,O21,R21)</f>
        <v>7130</v>
      </c>
      <c r="V21" s="59"/>
      <c r="W21" s="52">
        <f>SUM(T21,D21)</f>
        <v>2133196</v>
      </c>
      <c r="X21" s="110">
        <f>SUM(U21,E21)</f>
        <v>12165.5</v>
      </c>
      <c r="Y21" s="37"/>
      <c r="Z21" s="24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59" s="66" customFormat="1" ht="13.5" thickBot="1" x14ac:dyDescent="0.25">
      <c r="A22" s="156"/>
      <c r="B22" s="157" t="s">
        <v>52</v>
      </c>
      <c r="C22" s="157"/>
      <c r="D22" s="124">
        <f>IF(ISERROR(D20/D21), "", D20/D21)</f>
        <v>2.9830104952826328E-2</v>
      </c>
      <c r="E22" s="125">
        <f>IF(ISERROR(E20/E21), "", E20/E21)</f>
        <v>3.3621288849170886E-2</v>
      </c>
      <c r="F22" s="126"/>
      <c r="G22" s="127"/>
      <c r="H22" s="128">
        <f>IF(ISERROR(H20/H21), "", H20/H21)</f>
        <v>0.11938244310514821</v>
      </c>
      <c r="I22" s="129">
        <f>IF(ISERROR(I20/I21), "", I20/I21)</f>
        <v>0.38179074446680078</v>
      </c>
      <c r="J22" s="130"/>
      <c r="K22" s="128">
        <f>IF(ISERROR(K20/K21), "", K20/K21)</f>
        <v>0.40495314591700132</v>
      </c>
      <c r="L22" s="129">
        <f>IF(ISERROR(L20/L21), "", L20/L21)</f>
        <v>0.41570438799076215</v>
      </c>
      <c r="M22" s="130"/>
      <c r="N22" s="128">
        <f>IF(ISERROR(N20/N21), "", N20/N21)</f>
        <v>0.74672489082969429</v>
      </c>
      <c r="O22" s="129">
        <f>IF(ISERROR(O20/O21), "", O20/O21)</f>
        <v>0.77375565610859731</v>
      </c>
      <c r="P22" s="126"/>
      <c r="Q22" s="128">
        <f>IF(ISERROR(Q20/Q21), "", Q20/Q21)</f>
        <v>0.67934782608695654</v>
      </c>
      <c r="R22" s="129">
        <f>IF(ISERROR(R20/R21), "", R20/R21)</f>
        <v>0.87808417997097243</v>
      </c>
      <c r="S22" s="126"/>
      <c r="T22" s="137">
        <f>IF(ISERROR(T20/T21), "", T20/T21)</f>
        <v>0.12368496445489736</v>
      </c>
      <c r="U22" s="138">
        <f>IF(ISERROR(U20/U21), "", U20/U21)</f>
        <v>0.54193548387096779</v>
      </c>
      <c r="V22" s="126"/>
      <c r="W22" s="133">
        <f>IF(ISERROR(W20/W21), "", W20/W21)</f>
        <v>4.3037301776301849E-2</v>
      </c>
      <c r="X22" s="134">
        <f>IF(ISERROR(X20/X21), "", X20/X21)</f>
        <v>0.33153590070280714</v>
      </c>
      <c r="Y22" s="54"/>
      <c r="Z22" s="87"/>
      <c r="AE22" s="67"/>
      <c r="AF22" s="67"/>
      <c r="AG22" s="67"/>
      <c r="AH22" s="67"/>
      <c r="AI22" s="67"/>
      <c r="AJ22" s="67"/>
      <c r="AK22" s="67"/>
    </row>
    <row r="23" spans="1:59" x14ac:dyDescent="0.2">
      <c r="A23" s="35"/>
      <c r="B23" s="36"/>
      <c r="C23" s="36"/>
      <c r="D23" s="179"/>
      <c r="E23" s="180"/>
      <c r="F23" s="176"/>
      <c r="G23" s="177"/>
      <c r="H23" s="181"/>
      <c r="I23" s="182"/>
      <c r="J23" s="183"/>
      <c r="K23" s="181"/>
      <c r="L23" s="182"/>
      <c r="M23" s="183"/>
      <c r="N23" s="181"/>
      <c r="O23" s="182"/>
      <c r="P23" s="176"/>
      <c r="Q23" s="181"/>
      <c r="R23" s="182"/>
      <c r="S23" s="37"/>
      <c r="T23" s="136"/>
      <c r="U23" s="147"/>
      <c r="V23" s="37"/>
      <c r="W23" s="52"/>
      <c r="X23" s="108"/>
      <c r="Y23" s="37"/>
      <c r="Z23" s="24"/>
      <c r="AE23" s="9"/>
      <c r="AF23" s="9"/>
      <c r="AG23" s="9"/>
      <c r="AH23" s="9"/>
      <c r="AI23" s="9"/>
      <c r="AJ23" s="9"/>
      <c r="AK23" s="9"/>
    </row>
    <row r="24" spans="1:59" ht="13.5" thickBot="1" x14ac:dyDescent="0.25">
      <c r="A24" s="35"/>
      <c r="B24" s="36"/>
      <c r="C24" s="36"/>
      <c r="D24" s="179"/>
      <c r="E24" s="180"/>
      <c r="F24" s="176"/>
      <c r="G24" s="177"/>
      <c r="H24" s="181"/>
      <c r="I24" s="182"/>
      <c r="J24" s="183"/>
      <c r="K24" s="181"/>
      <c r="L24" s="182"/>
      <c r="M24" s="183"/>
      <c r="N24" s="181"/>
      <c r="O24" s="182"/>
      <c r="P24" s="176"/>
      <c r="Q24" s="181"/>
      <c r="R24" s="182"/>
      <c r="S24" s="37"/>
      <c r="T24" s="136"/>
      <c r="U24" s="147"/>
      <c r="V24" s="37"/>
      <c r="W24" s="52"/>
      <c r="X24" s="108"/>
      <c r="Y24" s="37"/>
      <c r="Z24" s="24"/>
      <c r="AE24" s="9"/>
      <c r="AF24" s="9"/>
      <c r="AG24" s="9"/>
      <c r="AH24" s="9"/>
      <c r="AI24" s="9"/>
      <c r="AJ24" s="9"/>
      <c r="AK24" s="9"/>
    </row>
    <row r="25" spans="1:59" x14ac:dyDescent="0.2">
      <c r="A25" s="39" t="s">
        <v>20</v>
      </c>
      <c r="B25" s="40" t="s">
        <v>50</v>
      </c>
      <c r="C25" s="40"/>
      <c r="D25" s="194">
        <v>662</v>
      </c>
      <c r="E25" s="197">
        <v>4.4300032899999993</v>
      </c>
      <c r="F25" s="55"/>
      <c r="G25" s="56"/>
      <c r="H25" s="184">
        <v>765</v>
      </c>
      <c r="I25" s="191">
        <v>41.455246440000018</v>
      </c>
      <c r="J25" s="55"/>
      <c r="K25" s="188">
        <v>24</v>
      </c>
      <c r="L25" s="195">
        <v>14.226398320000003</v>
      </c>
      <c r="M25" s="55"/>
      <c r="N25" s="184">
        <v>8</v>
      </c>
      <c r="O25" s="205">
        <v>7.0337615000000007</v>
      </c>
      <c r="P25" s="55"/>
      <c r="Q25" s="189">
        <v>10</v>
      </c>
      <c r="R25" s="190">
        <v>22.331850060000001</v>
      </c>
      <c r="S25" s="55"/>
      <c r="T25" s="135">
        <f>SUM(H25,K25,N25,Q25)</f>
        <v>807</v>
      </c>
      <c r="U25" s="139">
        <f>SUM(I25,L25,O25,R25)</f>
        <v>85.047256320000031</v>
      </c>
      <c r="V25" s="55"/>
      <c r="W25" s="47">
        <f>SUM(T25,D25)</f>
        <v>1469</v>
      </c>
      <c r="X25" s="109">
        <f>SUM(U25,E25)</f>
        <v>89.477259610000033</v>
      </c>
      <c r="Y25" s="37"/>
      <c r="Z25" s="24">
        <v>40482</v>
      </c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</row>
    <row r="26" spans="1:59" x14ac:dyDescent="0.2">
      <c r="A26" s="48"/>
      <c r="B26" s="36" t="s">
        <v>51</v>
      </c>
      <c r="C26" s="36"/>
      <c r="D26" s="60">
        <v>62933</v>
      </c>
      <c r="E26" s="198">
        <v>287.90817567000005</v>
      </c>
      <c r="F26" s="59"/>
      <c r="G26" s="60"/>
      <c r="H26" s="185">
        <v>8882</v>
      </c>
      <c r="I26" s="186">
        <v>133.34262809000001</v>
      </c>
      <c r="J26" s="59"/>
      <c r="K26" s="193">
        <v>36</v>
      </c>
      <c r="L26" s="196">
        <v>21.622220309999999</v>
      </c>
      <c r="M26" s="59"/>
      <c r="N26" s="193">
        <v>14</v>
      </c>
      <c r="O26" s="196">
        <v>12.350766269999999</v>
      </c>
      <c r="P26" s="59"/>
      <c r="Q26" s="185">
        <v>15</v>
      </c>
      <c r="R26" s="187">
        <v>41.962382160000004</v>
      </c>
      <c r="S26" s="59"/>
      <c r="T26" s="136">
        <f>SUM(H26,K26,N26,Q26)</f>
        <v>8947</v>
      </c>
      <c r="U26" s="140">
        <f>SUM(I26,L26,O26,R26)</f>
        <v>209.27799683000001</v>
      </c>
      <c r="V26" s="59"/>
      <c r="W26" s="52">
        <f>SUM(T26,D26)</f>
        <v>71880</v>
      </c>
      <c r="X26" s="110">
        <f>SUM(U26,E26)</f>
        <v>497.18617250000005</v>
      </c>
      <c r="Y26" s="37"/>
      <c r="Z26" s="24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</row>
    <row r="27" spans="1:59" s="67" customFormat="1" ht="13.5" thickBot="1" x14ac:dyDescent="0.25">
      <c r="A27" s="158"/>
      <c r="B27" s="157" t="s">
        <v>52</v>
      </c>
      <c r="C27" s="157"/>
      <c r="D27" s="124">
        <f>IF(ISERROR(D25/D26), "", D25/D26)</f>
        <v>1.0519123512306739E-2</v>
      </c>
      <c r="E27" s="125">
        <f>IF(ISERROR(E25/E26), "", E25/E26)</f>
        <v>1.5386861730101276E-2</v>
      </c>
      <c r="F27" s="126"/>
      <c r="G27" s="127"/>
      <c r="H27" s="128">
        <f>IF(ISERROR(H25/H26), "", H25/H26)</f>
        <v>8.6129250168880886E-2</v>
      </c>
      <c r="I27" s="129">
        <f>IF(ISERROR(I25/I26), "", I25/I26)</f>
        <v>0.31089267576172019</v>
      </c>
      <c r="J27" s="130"/>
      <c r="K27" s="128">
        <f>IF(ISERROR(K25/K26), "", K25/K26)</f>
        <v>0.66666666666666663</v>
      </c>
      <c r="L27" s="129">
        <f>IF(ISERROR(L25/L26), "", L25/L26)</f>
        <v>0.65795270402551931</v>
      </c>
      <c r="M27" s="130"/>
      <c r="N27" s="128">
        <f>IF(ISERROR(N25/N26), "", N25/N26)</f>
        <v>0.5714285714285714</v>
      </c>
      <c r="O27" s="129">
        <f>IF(ISERROR(O25/O26), "", O25/O26)</f>
        <v>0.56950000884439056</v>
      </c>
      <c r="P27" s="126"/>
      <c r="Q27" s="128">
        <f>IF(ISERROR(Q25/Q26), "", Q25/Q26)</f>
        <v>0.66666666666666663</v>
      </c>
      <c r="R27" s="129">
        <f>IF(ISERROR(R25/R26), "", R25/R26)</f>
        <v>0.53218737618017053</v>
      </c>
      <c r="S27" s="126"/>
      <c r="T27" s="137">
        <f>IF(ISERROR(T25/T26), "", T25/T26)</f>
        <v>9.0197831675421933E-2</v>
      </c>
      <c r="U27" s="138">
        <f>IF(ISERROR(U25/U26), "", U25/U26)</f>
        <v>0.40638412832805032</v>
      </c>
      <c r="V27" s="126"/>
      <c r="W27" s="133">
        <f>IF(ISERROR(W25/W26), "", W25/W26)</f>
        <v>2.0436839176405118E-2</v>
      </c>
      <c r="X27" s="134">
        <f>IF(ISERROR(X25/X26), "", X25/X26)</f>
        <v>0.17996731316979661</v>
      </c>
      <c r="Y27" s="54"/>
      <c r="Z27" s="87"/>
      <c r="AA27" s="66"/>
      <c r="AB27" s="66"/>
      <c r="AC27" s="66"/>
      <c r="AD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  <c r="BG27" s="66"/>
    </row>
    <row r="28" spans="1:59" ht="13.5" thickBot="1" x14ac:dyDescent="0.25">
      <c r="A28" s="35"/>
      <c r="B28" s="36"/>
      <c r="C28" s="36"/>
      <c r="D28" s="68"/>
      <c r="E28" s="69"/>
      <c r="F28" s="59"/>
      <c r="G28" s="70"/>
      <c r="H28" s="71"/>
      <c r="I28" s="72"/>
      <c r="J28" s="73"/>
      <c r="K28" s="71"/>
      <c r="L28" s="72"/>
      <c r="M28" s="73"/>
      <c r="N28" s="71"/>
      <c r="O28" s="72"/>
      <c r="P28" s="74"/>
      <c r="Q28" s="71"/>
      <c r="R28" s="72"/>
      <c r="S28" s="74"/>
      <c r="T28" s="71"/>
      <c r="U28" s="69"/>
      <c r="V28" s="59"/>
      <c r="W28" s="53"/>
      <c r="X28" s="111"/>
      <c r="Y28" s="59"/>
      <c r="Z28" s="17"/>
      <c r="AE28" s="1"/>
      <c r="AF28" s="1"/>
      <c r="AG28" s="1"/>
      <c r="AH28" s="1"/>
      <c r="AI28" s="1"/>
      <c r="AJ28" s="1"/>
      <c r="AK28" s="1"/>
      <c r="BG28" s="9"/>
    </row>
    <row r="29" spans="1:59" s="1" customFormat="1" ht="13.5" x14ac:dyDescent="0.25">
      <c r="B29" s="18"/>
      <c r="C29" s="18"/>
      <c r="D29" s="19"/>
      <c r="E29" s="19"/>
      <c r="F29" s="19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19"/>
      <c r="W29" s="76"/>
      <c r="X29" s="76"/>
      <c r="Y29" s="19"/>
      <c r="Z29" s="20"/>
      <c r="AA29" s="9"/>
      <c r="AB29" s="9"/>
      <c r="AC29" s="9"/>
      <c r="AD29" s="9"/>
      <c r="AE29" s="8"/>
      <c r="AF29" s="8"/>
      <c r="AG29" s="8"/>
      <c r="AH29" s="8"/>
      <c r="AI29" s="8"/>
      <c r="AJ29" s="8"/>
      <c r="AK29" s="8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</row>
    <row r="30" spans="1:59" s="8" customFormat="1" ht="13.5" x14ac:dyDescent="0.25">
      <c r="B30" s="18"/>
      <c r="C30" s="18"/>
      <c r="D30" s="19"/>
      <c r="E30" s="19"/>
      <c r="F30" s="19"/>
      <c r="G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19"/>
      <c r="W30" s="76"/>
      <c r="X30" s="76"/>
      <c r="Y30" s="19"/>
      <c r="Z30" s="20"/>
      <c r="AA30" s="9"/>
      <c r="AB30" s="9"/>
      <c r="AC30" s="9"/>
      <c r="AD30" s="9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1"/>
    </row>
    <row r="31" spans="1:59" x14ac:dyDescent="0.2">
      <c r="B31" s="15"/>
      <c r="C31" s="15"/>
      <c r="D31" s="15"/>
      <c r="E31" s="15"/>
      <c r="F31" s="15"/>
      <c r="G31" s="15"/>
      <c r="H31" s="178" t="s">
        <v>59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77"/>
      <c r="X31" s="77"/>
      <c r="Y31" s="15"/>
      <c r="Z31" s="15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8"/>
    </row>
    <row r="32" spans="1:59" ht="13.5" x14ac:dyDescent="0.2">
      <c r="B32" s="14"/>
      <c r="C32" s="14"/>
      <c r="D32" s="14"/>
      <c r="E32" s="14"/>
      <c r="F32" s="14"/>
      <c r="G32" s="14"/>
      <c r="H32" s="178" t="s">
        <v>60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78"/>
      <c r="X32" s="78"/>
      <c r="Y32" s="14"/>
      <c r="Z32" s="14"/>
      <c r="AA32" s="8"/>
      <c r="AB32" s="8"/>
      <c r="AC32" s="8"/>
      <c r="AD32" s="8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</row>
    <row r="33" spans="2:59" x14ac:dyDescent="0.2">
      <c r="B33" s="15"/>
      <c r="C33" s="15"/>
      <c r="D33" s="23"/>
      <c r="E33" s="23"/>
      <c r="F33" s="23"/>
      <c r="G33" s="23"/>
      <c r="H33" s="18" t="s">
        <v>66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79"/>
      <c r="X33" s="79"/>
      <c r="Y33" s="23"/>
      <c r="Z33" s="16"/>
      <c r="AE33" s="9"/>
      <c r="AF33" s="9"/>
      <c r="AG33" s="9"/>
      <c r="AH33" s="9"/>
      <c r="AI33" s="9"/>
      <c r="AJ33" s="9"/>
      <c r="AK33" s="9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</row>
    <row r="34" spans="2:59" s="9" customFormat="1" x14ac:dyDescent="0.2">
      <c r="B34" s="15"/>
      <c r="C34" s="15"/>
      <c r="D34" s="23"/>
      <c r="E34" s="23"/>
      <c r="F34" s="23"/>
      <c r="G34" s="23"/>
      <c r="H34" s="9" t="s">
        <v>72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79"/>
      <c r="X34" s="79"/>
      <c r="Y34" s="23"/>
      <c r="Z34" s="16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</row>
    <row r="35" spans="2:59" x14ac:dyDescent="0.25">
      <c r="B35" s="15"/>
      <c r="C35" s="15"/>
      <c r="D35" s="16"/>
      <c r="E35" s="16"/>
      <c r="F35" s="16"/>
      <c r="G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80"/>
      <c r="X35" s="80"/>
      <c r="Y35" s="16"/>
      <c r="Z35" s="16"/>
      <c r="AE35" s="1"/>
      <c r="AF35" s="1"/>
      <c r="AG35" s="1"/>
      <c r="AH35" s="1"/>
      <c r="AI35" s="1"/>
      <c r="AJ35" s="1"/>
      <c r="AK35" s="1"/>
      <c r="BG35" s="9"/>
    </row>
    <row r="36" spans="2:59" x14ac:dyDescent="0.25">
      <c r="B36" s="15"/>
      <c r="C36" s="15"/>
      <c r="D36" s="16"/>
      <c r="E36" s="16"/>
      <c r="F36" s="16"/>
      <c r="G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80"/>
      <c r="X36" s="80"/>
      <c r="Y36" s="16"/>
      <c r="Z36" s="16"/>
      <c r="AE36" s="8"/>
      <c r="AF36" s="8"/>
      <c r="AG36" s="8"/>
      <c r="AH36" s="8"/>
      <c r="AI36" s="8"/>
      <c r="AJ36" s="8"/>
      <c r="AK36" s="8"/>
    </row>
    <row r="37" spans="2:59" ht="13.5" x14ac:dyDescent="0.25"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76"/>
      <c r="X37" s="76"/>
      <c r="Y37" s="19"/>
      <c r="Z37" s="20"/>
      <c r="AA37" s="9"/>
      <c r="AB37" s="9"/>
      <c r="AC37" s="9"/>
      <c r="AD37" s="9"/>
    </row>
    <row r="38" spans="2:59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77"/>
      <c r="X38" s="77"/>
      <c r="Y38" s="15"/>
      <c r="Z38" s="15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</row>
    <row r="39" spans="2:59" ht="13.5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78"/>
      <c r="X39" s="78"/>
      <c r="Y39" s="14"/>
      <c r="Z39" s="14"/>
      <c r="AA39" s="8"/>
      <c r="AB39" s="8"/>
      <c r="AC39" s="8"/>
      <c r="AD39" s="8"/>
    </row>
    <row r="40" spans="2:59" x14ac:dyDescent="0.2">
      <c r="B40" s="15"/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80"/>
      <c r="X40" s="80"/>
      <c r="Y40" s="16"/>
      <c r="Z40" s="24"/>
      <c r="AA40" s="4"/>
      <c r="AB40" s="4"/>
      <c r="AE40" s="9"/>
      <c r="AF40" s="9"/>
      <c r="AG40" s="9"/>
      <c r="AH40" s="9"/>
      <c r="AI40" s="9"/>
      <c r="AJ40" s="9"/>
      <c r="AK40" s="9"/>
    </row>
    <row r="41" spans="2:59" x14ac:dyDescent="0.25">
      <c r="B41" s="15"/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80"/>
      <c r="X41" s="80"/>
      <c r="Y41" s="16"/>
      <c r="Z41" s="17"/>
      <c r="AA41" s="4"/>
      <c r="AB41" s="4"/>
    </row>
    <row r="42" spans="2:59" x14ac:dyDescent="0.25">
      <c r="B42" s="15"/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80"/>
      <c r="X42" s="80"/>
      <c r="Y42" s="16"/>
      <c r="Z42" s="17"/>
      <c r="AA42" s="12"/>
    </row>
    <row r="43" spans="2:59" x14ac:dyDescent="0.25">
      <c r="B43" s="15"/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80"/>
      <c r="X43" s="80"/>
      <c r="Y43" s="16"/>
      <c r="Z43" s="17"/>
      <c r="AA43" s="4"/>
    </row>
    <row r="44" spans="2:59" ht="13.5" x14ac:dyDescent="0.25">
      <c r="B44" s="18"/>
      <c r="C44" s="18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76"/>
      <c r="X44" s="76"/>
      <c r="Y44" s="19"/>
      <c r="Z44" s="20"/>
      <c r="AA44" s="11"/>
      <c r="AB44" s="9"/>
      <c r="AC44" s="9"/>
      <c r="AD44" s="9"/>
    </row>
    <row r="45" spans="2:59" x14ac:dyDescent="0.25"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81"/>
      <c r="X45" s="81"/>
      <c r="Y45" s="4"/>
    </row>
    <row r="46" spans="2:59" x14ac:dyDescent="0.25">
      <c r="D46" s="13"/>
      <c r="E46" s="13"/>
      <c r="F46" s="13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82"/>
      <c r="X46" s="82"/>
      <c r="Y46" s="12"/>
    </row>
    <row r="47" spans="2:59" x14ac:dyDescent="0.25">
      <c r="B47" s="21"/>
      <c r="C47" s="21"/>
    </row>
  </sheetData>
  <mergeCells count="9">
    <mergeCell ref="A4:Z4"/>
    <mergeCell ref="K6:L6"/>
    <mergeCell ref="N6:O6"/>
    <mergeCell ref="Q6:R6"/>
    <mergeCell ref="T6:U6"/>
    <mergeCell ref="D5:E5"/>
    <mergeCell ref="G5:U5"/>
    <mergeCell ref="W5:X5"/>
    <mergeCell ref="H6:I6"/>
  </mergeCells>
  <phoneticPr fontId="3" type="noConversion"/>
  <pageMargins left="0.75" right="0.75" top="1" bottom="1" header="0.5" footer="0.5"/>
  <pageSetup paperSize="5" scale="45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>
    <pageSetUpPr fitToPage="1"/>
  </sheetPr>
  <dimension ref="A1:BG47"/>
  <sheetViews>
    <sheetView workbookViewId="0">
      <selection activeCell="N14" sqref="N14"/>
    </sheetView>
  </sheetViews>
  <sheetFormatPr defaultRowHeight="12.75" x14ac:dyDescent="0.25"/>
  <cols>
    <col min="1" max="1" width="6.75" style="2" customWidth="1"/>
    <col min="2" max="2" width="11.875" style="2" customWidth="1"/>
    <col min="3" max="3" width="0.75" style="2" customWidth="1"/>
    <col min="4" max="5" width="8.875" style="2" customWidth="1"/>
    <col min="6" max="6" width="2.625" style="2" customWidth="1"/>
    <col min="7" max="7" width="0.5" style="2" customWidth="1"/>
    <col min="8" max="9" width="8.875" style="2" customWidth="1"/>
    <col min="10" max="10" width="0.625" style="2" customWidth="1"/>
    <col min="11" max="12" width="8.875" style="2" customWidth="1"/>
    <col min="13" max="13" width="0.625" style="2" customWidth="1"/>
    <col min="14" max="15" width="8.875" style="2" customWidth="1"/>
    <col min="16" max="16" width="0.5" style="2" customWidth="1"/>
    <col min="17" max="18" width="8.875" style="2" customWidth="1"/>
    <col min="19" max="19" width="0.625" style="2" customWidth="1"/>
    <col min="20" max="21" width="8.875" style="2" customWidth="1"/>
    <col min="22" max="22" width="2.5" style="2" customWidth="1"/>
    <col min="23" max="24" width="8.875" style="7" customWidth="1"/>
    <col min="25" max="25" width="1.375" style="2" customWidth="1"/>
    <col min="26" max="16384" width="9" style="2"/>
  </cols>
  <sheetData>
    <row r="1" spans="1:26" ht="15.75" customHeight="1" x14ac:dyDescent="0.25">
      <c r="A1" s="164" t="s">
        <v>42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</row>
    <row r="2" spans="1:26" ht="15.75" customHeight="1" x14ac:dyDescent="0.25">
      <c r="A2" s="165" t="s">
        <v>58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5"/>
    </row>
    <row r="4" spans="1:26" s="7" customFormat="1" ht="16.5" customHeight="1" thickBot="1" x14ac:dyDescent="0.3">
      <c r="A4" s="208" t="s">
        <v>1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08"/>
      <c r="T4" s="208"/>
      <c r="U4" s="208"/>
      <c r="V4" s="208"/>
      <c r="W4" s="208"/>
      <c r="X4" s="208"/>
      <c r="Y4" s="208"/>
      <c r="Z4" s="208"/>
    </row>
    <row r="5" spans="1:26" s="8" customFormat="1" ht="15.75" x14ac:dyDescent="0.25">
      <c r="A5" s="25" t="s">
        <v>56</v>
      </c>
      <c r="B5" s="26"/>
      <c r="C5" s="26"/>
      <c r="D5" s="209" t="s">
        <v>3</v>
      </c>
      <c r="E5" s="210"/>
      <c r="F5" s="27"/>
      <c r="G5" s="209" t="s">
        <v>43</v>
      </c>
      <c r="H5" s="211"/>
      <c r="I5" s="211"/>
      <c r="J5" s="211"/>
      <c r="K5" s="211"/>
      <c r="L5" s="211"/>
      <c r="M5" s="211"/>
      <c r="N5" s="211"/>
      <c r="O5" s="211"/>
      <c r="P5" s="211"/>
      <c r="Q5" s="211"/>
      <c r="R5" s="211"/>
      <c r="S5" s="211"/>
      <c r="T5" s="211"/>
      <c r="U5" s="210"/>
      <c r="V5" s="28"/>
      <c r="W5" s="209" t="s">
        <v>11</v>
      </c>
      <c r="X5" s="212"/>
      <c r="Y5" s="28"/>
    </row>
    <row r="6" spans="1:26" s="8" customFormat="1" ht="13.5" x14ac:dyDescent="0.25">
      <c r="A6" s="29"/>
      <c r="B6" s="26"/>
      <c r="C6" s="26"/>
      <c r="D6" s="30"/>
      <c r="E6" s="31"/>
      <c r="F6" s="26"/>
      <c r="G6" s="32"/>
      <c r="H6" s="213" t="s">
        <v>61</v>
      </c>
      <c r="I6" s="214"/>
      <c r="J6" s="33"/>
      <c r="K6" s="213" t="s">
        <v>62</v>
      </c>
      <c r="L6" s="214"/>
      <c r="M6" s="33"/>
      <c r="N6" s="213" t="s">
        <v>63</v>
      </c>
      <c r="O6" s="214"/>
      <c r="P6" s="33"/>
      <c r="Q6" s="215" t="s">
        <v>64</v>
      </c>
      <c r="R6" s="214"/>
      <c r="S6" s="33"/>
      <c r="T6" s="215" t="s">
        <v>44</v>
      </c>
      <c r="U6" s="216"/>
      <c r="V6" s="33"/>
      <c r="W6" s="34"/>
      <c r="X6" s="102"/>
      <c r="Y6" s="26"/>
    </row>
    <row r="7" spans="1:26" s="116" customFormat="1" ht="27" x14ac:dyDescent="0.25">
      <c r="A7" s="112"/>
      <c r="B7" s="113"/>
      <c r="C7" s="113"/>
      <c r="D7" s="103" t="s">
        <v>45</v>
      </c>
      <c r="E7" s="104" t="s">
        <v>46</v>
      </c>
      <c r="F7" s="113"/>
      <c r="G7" s="103"/>
      <c r="H7" s="114" t="s">
        <v>45</v>
      </c>
      <c r="I7" s="115" t="s">
        <v>47</v>
      </c>
      <c r="J7" s="113"/>
      <c r="K7" s="114" t="s">
        <v>45</v>
      </c>
      <c r="L7" s="115" t="s">
        <v>47</v>
      </c>
      <c r="M7" s="113"/>
      <c r="N7" s="114" t="s">
        <v>45</v>
      </c>
      <c r="O7" s="115" t="s">
        <v>47</v>
      </c>
      <c r="P7" s="113"/>
      <c r="Q7" s="114" t="s">
        <v>45</v>
      </c>
      <c r="R7" s="115" t="s">
        <v>47</v>
      </c>
      <c r="S7" s="113"/>
      <c r="T7" s="114" t="s">
        <v>45</v>
      </c>
      <c r="U7" s="104" t="s">
        <v>47</v>
      </c>
      <c r="V7" s="113"/>
      <c r="W7" s="103" t="s">
        <v>45</v>
      </c>
      <c r="X7" s="104" t="s">
        <v>47</v>
      </c>
      <c r="Y7" s="113"/>
      <c r="Z7" s="116" t="s">
        <v>5</v>
      </c>
    </row>
    <row r="8" spans="1:26" s="7" customFormat="1" x14ac:dyDescent="0.2">
      <c r="A8" s="117"/>
      <c r="B8" s="118"/>
      <c r="C8" s="118"/>
      <c r="D8" s="105" t="s">
        <v>48</v>
      </c>
      <c r="E8" s="106" t="s">
        <v>49</v>
      </c>
      <c r="F8" s="119"/>
      <c r="G8" s="85"/>
      <c r="H8" s="120" t="s">
        <v>48</v>
      </c>
      <c r="I8" s="121" t="s">
        <v>49</v>
      </c>
      <c r="J8" s="122"/>
      <c r="K8" s="121" t="s">
        <v>48</v>
      </c>
      <c r="L8" s="121" t="s">
        <v>49</v>
      </c>
      <c r="M8" s="122"/>
      <c r="N8" s="121" t="s">
        <v>48</v>
      </c>
      <c r="O8" s="121" t="s">
        <v>49</v>
      </c>
      <c r="P8" s="123"/>
      <c r="Q8" s="121" t="s">
        <v>48</v>
      </c>
      <c r="R8" s="121" t="s">
        <v>49</v>
      </c>
      <c r="S8" s="123"/>
      <c r="T8" s="121" t="s">
        <v>48</v>
      </c>
      <c r="U8" s="106" t="s">
        <v>49</v>
      </c>
      <c r="V8" s="119"/>
      <c r="W8" s="105" t="s">
        <v>48</v>
      </c>
      <c r="X8" s="106" t="s">
        <v>49</v>
      </c>
      <c r="Y8" s="119"/>
    </row>
    <row r="9" spans="1:26" ht="13.5" thickBot="1" x14ac:dyDescent="0.25">
      <c r="A9" s="35"/>
      <c r="B9" s="36"/>
      <c r="C9" s="36"/>
      <c r="D9" s="49"/>
      <c r="E9" s="50"/>
      <c r="F9" s="37"/>
      <c r="G9" s="38"/>
      <c r="H9" s="44"/>
      <c r="I9" s="51"/>
      <c r="J9" s="45"/>
      <c r="K9" s="44"/>
      <c r="L9" s="51"/>
      <c r="M9" s="45"/>
      <c r="N9" s="44"/>
      <c r="O9" s="51"/>
      <c r="P9" s="37"/>
      <c r="Q9" s="44"/>
      <c r="R9" s="51"/>
      <c r="S9" s="37"/>
      <c r="T9" s="83"/>
      <c r="U9" s="84"/>
      <c r="V9" s="37"/>
      <c r="W9" s="85"/>
      <c r="X9" s="107"/>
      <c r="Y9" s="37"/>
      <c r="Z9" s="24"/>
    </row>
    <row r="10" spans="1:26" x14ac:dyDescent="0.2">
      <c r="A10" s="39" t="s">
        <v>6</v>
      </c>
      <c r="B10" s="40" t="s">
        <v>50</v>
      </c>
      <c r="C10" s="40"/>
      <c r="D10" s="41">
        <v>19051</v>
      </c>
      <c r="E10" s="151">
        <v>61.6</v>
      </c>
      <c r="F10" s="174"/>
      <c r="G10" s="175"/>
      <c r="H10" s="46">
        <v>9553</v>
      </c>
      <c r="I10" s="154">
        <v>303.89999999999998</v>
      </c>
      <c r="J10" s="86"/>
      <c r="K10" s="46">
        <v>72</v>
      </c>
      <c r="L10" s="154">
        <v>43.5</v>
      </c>
      <c r="M10" s="86"/>
      <c r="N10" s="46">
        <v>35</v>
      </c>
      <c r="O10" s="154">
        <v>30.5</v>
      </c>
      <c r="P10" s="42"/>
      <c r="Q10" s="46">
        <v>78</v>
      </c>
      <c r="R10" s="154">
        <v>264.10000000000002</v>
      </c>
      <c r="S10" s="42"/>
      <c r="T10" s="135">
        <f>SUM(H10,K10,N10,Q10)</f>
        <v>9738</v>
      </c>
      <c r="U10" s="139">
        <f>SUM(I10,L10,O10,R10)</f>
        <v>642</v>
      </c>
      <c r="V10" s="42"/>
      <c r="W10" s="47">
        <f>SUM(T10,D10)</f>
        <v>28789</v>
      </c>
      <c r="X10" s="109">
        <f>SUM(U10,E10)</f>
        <v>703.6</v>
      </c>
      <c r="Y10" s="37"/>
      <c r="Z10" s="24">
        <v>40480</v>
      </c>
    </row>
    <row r="11" spans="1:26" x14ac:dyDescent="0.2">
      <c r="A11" s="48"/>
      <c r="B11" s="36" t="s">
        <v>51</v>
      </c>
      <c r="C11" s="36"/>
      <c r="D11" s="49">
        <v>482085</v>
      </c>
      <c r="E11" s="97">
        <v>1363.1</v>
      </c>
      <c r="F11" s="176"/>
      <c r="G11" s="177"/>
      <c r="H11" s="44">
        <v>65561</v>
      </c>
      <c r="I11" s="155">
        <v>679.1</v>
      </c>
      <c r="J11" s="45"/>
      <c r="K11" s="44">
        <v>86</v>
      </c>
      <c r="L11" s="155">
        <v>52.2</v>
      </c>
      <c r="M11" s="45"/>
      <c r="N11" s="44">
        <v>39</v>
      </c>
      <c r="O11" s="155">
        <v>33.9</v>
      </c>
      <c r="P11" s="37"/>
      <c r="Q11" s="44">
        <v>87</v>
      </c>
      <c r="R11" s="155">
        <v>288.8</v>
      </c>
      <c r="S11" s="37"/>
      <c r="T11" s="136">
        <f>SUM(H11,K11,N11,Q11)</f>
        <v>65773</v>
      </c>
      <c r="U11" s="140">
        <f>SUM(I11,L11,O11,R11)</f>
        <v>1054</v>
      </c>
      <c r="V11" s="37"/>
      <c r="W11" s="52">
        <f>SUM(T11,D11)</f>
        <v>547858</v>
      </c>
      <c r="X11" s="110">
        <f>SUM(U11,E11)</f>
        <v>2417.1</v>
      </c>
      <c r="Y11" s="37"/>
    </row>
    <row r="12" spans="1:26" s="66" customFormat="1" ht="13.5" thickBot="1" x14ac:dyDescent="0.25">
      <c r="A12" s="156"/>
      <c r="B12" s="157" t="s">
        <v>52</v>
      </c>
      <c r="C12" s="157"/>
      <c r="D12" s="124">
        <f>IF(ISERROR(D10/D11), "", D10/D11)</f>
        <v>3.9517927336465558E-2</v>
      </c>
      <c r="E12" s="125">
        <f>IF(ISERROR(E10/E11), "", E10/E11)</f>
        <v>4.5191108502677726E-2</v>
      </c>
      <c r="F12" s="126"/>
      <c r="G12" s="127"/>
      <c r="H12" s="128">
        <f>IF(ISERROR(H10/H11), "", H10/H11)</f>
        <v>0.14571162733942436</v>
      </c>
      <c r="I12" s="129">
        <f>IF(ISERROR(I10/I11), "", I10/I11)</f>
        <v>0.44750404947724925</v>
      </c>
      <c r="J12" s="130"/>
      <c r="K12" s="128">
        <f>IF(ISERROR(K10/K11), "", K10/K11)</f>
        <v>0.83720930232558144</v>
      </c>
      <c r="L12" s="129">
        <f>IF(ISERROR(L10/L11), "", L10/L11)</f>
        <v>0.83333333333333326</v>
      </c>
      <c r="M12" s="130"/>
      <c r="N12" s="128">
        <f>IF(ISERROR(N10/N11), "", N10/N11)</f>
        <v>0.89743589743589747</v>
      </c>
      <c r="O12" s="129">
        <f>IF(ISERROR(O10/O11), "", O10/O11)</f>
        <v>0.89970501474926257</v>
      </c>
      <c r="P12" s="126"/>
      <c r="Q12" s="128">
        <f>IF(ISERROR(Q10/Q11), "", Q10/Q11)</f>
        <v>0.89655172413793105</v>
      </c>
      <c r="R12" s="129">
        <f>IF(ISERROR(R10/R11), "", R10/R11)</f>
        <v>0.91447368421052633</v>
      </c>
      <c r="S12" s="126"/>
      <c r="T12" s="137">
        <f>IF(ISERROR(T10/T11), "", T10/T11)</f>
        <v>0.14805467289009167</v>
      </c>
      <c r="U12" s="138">
        <f>IF(ISERROR(U10/U11), "", U10/U11)</f>
        <v>0.60910815939278939</v>
      </c>
      <c r="V12" s="126"/>
      <c r="W12" s="133">
        <f>IF(ISERROR(W10/W11), "", W10/W11)</f>
        <v>5.2548288060044759E-2</v>
      </c>
      <c r="X12" s="134">
        <f>IF(ISERROR(X10/X11), "", X10/X11)</f>
        <v>0.2910926316660461</v>
      </c>
      <c r="Y12" s="54"/>
      <c r="Z12" s="87"/>
    </row>
    <row r="13" spans="1:26" x14ac:dyDescent="0.2">
      <c r="A13" s="35"/>
      <c r="B13" s="36"/>
      <c r="C13" s="36"/>
      <c r="D13" s="49"/>
      <c r="E13" s="97"/>
      <c r="F13" s="37"/>
      <c r="G13" s="38"/>
      <c r="H13" s="44"/>
      <c r="I13" s="155"/>
      <c r="J13" s="45"/>
      <c r="K13" s="44"/>
      <c r="L13" s="155"/>
      <c r="M13" s="45"/>
      <c r="N13" s="44"/>
      <c r="O13" s="155"/>
      <c r="P13" s="37"/>
      <c r="Q13" s="44"/>
      <c r="R13" s="155"/>
      <c r="S13" s="37"/>
      <c r="T13" s="136"/>
      <c r="U13" s="147"/>
      <c r="V13" s="37"/>
      <c r="W13" s="52"/>
      <c r="X13" s="108"/>
      <c r="Y13" s="37"/>
      <c r="Z13" s="24"/>
    </row>
    <row r="14" spans="1:26" ht="13.5" thickBot="1" x14ac:dyDescent="0.25">
      <c r="A14" s="35"/>
      <c r="B14" s="36"/>
      <c r="C14" s="36"/>
      <c r="D14" s="49"/>
      <c r="E14" s="97"/>
      <c r="F14" s="37"/>
      <c r="G14" s="38"/>
      <c r="H14" s="44"/>
      <c r="I14" s="155"/>
      <c r="J14" s="45"/>
      <c r="K14" s="44"/>
      <c r="L14" s="155"/>
      <c r="M14" s="45"/>
      <c r="N14" s="44"/>
      <c r="O14" s="155"/>
      <c r="P14" s="37"/>
      <c r="Q14" s="44"/>
      <c r="R14" s="155"/>
      <c r="S14" s="37"/>
      <c r="T14" s="136"/>
      <c r="U14" s="147"/>
      <c r="V14" s="37"/>
      <c r="W14" s="52"/>
      <c r="X14" s="108"/>
      <c r="Y14" s="37"/>
      <c r="Z14" s="24"/>
    </row>
    <row r="15" spans="1:26" x14ac:dyDescent="0.2">
      <c r="A15" s="39" t="s">
        <v>7</v>
      </c>
      <c r="B15" s="40" t="s">
        <v>50</v>
      </c>
      <c r="C15" s="40"/>
      <c r="D15" s="41">
        <v>34640</v>
      </c>
      <c r="E15" s="92">
        <v>164.8</v>
      </c>
      <c r="F15" s="170"/>
      <c r="G15" s="171"/>
      <c r="H15" s="57">
        <v>18966</v>
      </c>
      <c r="I15" s="95">
        <v>778.52800000000002</v>
      </c>
      <c r="J15" s="96"/>
      <c r="K15" s="57">
        <v>178</v>
      </c>
      <c r="L15" s="95">
        <v>118.286</v>
      </c>
      <c r="M15" s="96"/>
      <c r="N15" s="46">
        <v>193</v>
      </c>
      <c r="O15" s="95">
        <v>165.929</v>
      </c>
      <c r="P15" s="93"/>
      <c r="Q15" s="46">
        <v>400</v>
      </c>
      <c r="R15" s="95">
        <v>1016.357</v>
      </c>
      <c r="S15" s="93"/>
      <c r="T15" s="135">
        <f>SUM(H15,K15,N15,Q15)</f>
        <v>19737</v>
      </c>
      <c r="U15" s="139">
        <f>SUM(I15,L15,O15,R15)</f>
        <v>2079.1000000000004</v>
      </c>
      <c r="V15" s="93"/>
      <c r="W15" s="47">
        <f>SUM(T15,D15)</f>
        <v>54377</v>
      </c>
      <c r="X15" s="109">
        <f>SUM(U15,E15)</f>
        <v>2243.9000000000005</v>
      </c>
      <c r="Y15" s="37"/>
      <c r="Z15" s="24">
        <v>40482</v>
      </c>
    </row>
    <row r="16" spans="1:26" x14ac:dyDescent="0.2">
      <c r="A16" s="48"/>
      <c r="B16" s="36" t="s">
        <v>51</v>
      </c>
      <c r="C16" s="36"/>
      <c r="D16" s="49">
        <v>971289</v>
      </c>
      <c r="E16" s="97">
        <v>3686.3130000000001</v>
      </c>
      <c r="F16" s="172"/>
      <c r="G16" s="173"/>
      <c r="H16" s="61">
        <v>125134</v>
      </c>
      <c r="I16" s="100">
        <v>1702.9179999999999</v>
      </c>
      <c r="J16" s="101"/>
      <c r="K16" s="61">
        <v>227</v>
      </c>
      <c r="L16" s="100">
        <v>150.37200000000001</v>
      </c>
      <c r="M16" s="101"/>
      <c r="N16" s="44">
        <v>236</v>
      </c>
      <c r="O16" s="100">
        <v>202.61099999999999</v>
      </c>
      <c r="P16" s="98"/>
      <c r="Q16" s="44">
        <v>489</v>
      </c>
      <c r="R16" s="100">
        <v>1187.5060000000001</v>
      </c>
      <c r="S16" s="98"/>
      <c r="T16" s="136">
        <f>SUM(H16,K16,N16,Q16)</f>
        <v>126086</v>
      </c>
      <c r="U16" s="140">
        <f>SUM(I16,L16,O16,R16)</f>
        <v>3243.4070000000002</v>
      </c>
      <c r="V16" s="98"/>
      <c r="W16" s="52">
        <f>SUM(T16,D16)</f>
        <v>1097375</v>
      </c>
      <c r="X16" s="110">
        <f>SUM(U16,E16)</f>
        <v>6929.72</v>
      </c>
      <c r="Y16" s="37"/>
      <c r="Z16" s="24"/>
    </row>
    <row r="17" spans="1:59" s="67" customFormat="1" ht="13.5" thickBot="1" x14ac:dyDescent="0.25">
      <c r="A17" s="158"/>
      <c r="B17" s="157" t="s">
        <v>52</v>
      </c>
      <c r="C17" s="157"/>
      <c r="D17" s="124">
        <f>IF(ISERROR(D15/D16), "", D15/D16)</f>
        <v>3.5663947599530108E-2</v>
      </c>
      <c r="E17" s="125">
        <f>IF(ISERROR(E15/E16), "", E15/E16)</f>
        <v>4.4705916182375183E-2</v>
      </c>
      <c r="F17" s="126"/>
      <c r="G17" s="127"/>
      <c r="H17" s="128">
        <f>IF(ISERROR(H15/H16), "", H15/H16)</f>
        <v>0.15156552176067256</v>
      </c>
      <c r="I17" s="129">
        <f>IF(ISERROR(I15/I16), "", I15/I16)</f>
        <v>0.45717292318244335</v>
      </c>
      <c r="J17" s="130"/>
      <c r="K17" s="128">
        <f>IF(ISERROR(K15/K16), "", K15/K16)</f>
        <v>0.78414096916299558</v>
      </c>
      <c r="L17" s="129">
        <f>IF(ISERROR(L15/L16), "", L15/L16)</f>
        <v>0.7866225095097491</v>
      </c>
      <c r="M17" s="130"/>
      <c r="N17" s="128">
        <f>IF(ISERROR(N15/N16), "", N15/N16)</f>
        <v>0.81779661016949157</v>
      </c>
      <c r="O17" s="129">
        <f>IF(ISERROR(O15/O16), "", O15/O16)</f>
        <v>0.81895356125777974</v>
      </c>
      <c r="P17" s="126"/>
      <c r="Q17" s="128">
        <f>IF(ISERROR(Q15/Q16), "", Q15/Q16)</f>
        <v>0.81799591002044991</v>
      </c>
      <c r="R17" s="129">
        <f>IF(ISERROR(R15/R16), "", R15/R16)</f>
        <v>0.85587525452502966</v>
      </c>
      <c r="S17" s="126"/>
      <c r="T17" s="137">
        <f>IF(ISERROR(T15/T16), "", T15/T16)</f>
        <v>0.15653601510080423</v>
      </c>
      <c r="U17" s="138">
        <f>IF(ISERROR(U15/U16), "", U15/U16)</f>
        <v>0.64102346699011259</v>
      </c>
      <c r="V17" s="126"/>
      <c r="W17" s="131">
        <f>IF(ISERROR(W15/W16), "", W15/W16)</f>
        <v>4.9551885180544479E-2</v>
      </c>
      <c r="X17" s="132">
        <f>IF(ISERROR(X15/X16), "", X15/X16)</f>
        <v>0.32380817695375869</v>
      </c>
      <c r="Y17" s="54"/>
      <c r="Z17" s="87"/>
      <c r="AA17" s="66"/>
      <c r="AB17" s="66"/>
      <c r="AC17" s="66"/>
      <c r="AD17" s="66"/>
    </row>
    <row r="18" spans="1:59" s="9" customFormat="1" x14ac:dyDescent="0.2">
      <c r="A18" s="63"/>
      <c r="B18" s="36"/>
      <c r="C18" s="36"/>
      <c r="D18" s="49"/>
      <c r="E18" s="97"/>
      <c r="F18" s="37"/>
      <c r="G18" s="38"/>
      <c r="H18" s="44"/>
      <c r="I18" s="155"/>
      <c r="J18" s="45"/>
      <c r="K18" s="44"/>
      <c r="L18" s="155"/>
      <c r="M18" s="45"/>
      <c r="N18" s="44"/>
      <c r="O18" s="155"/>
      <c r="P18" s="37"/>
      <c r="Q18" s="44"/>
      <c r="R18" s="155"/>
      <c r="S18" s="37"/>
      <c r="T18" s="136"/>
      <c r="U18" s="147"/>
      <c r="V18" s="37"/>
      <c r="W18" s="52"/>
      <c r="X18" s="108"/>
      <c r="Y18" s="37"/>
      <c r="Z18" s="24"/>
      <c r="AA18" s="2"/>
      <c r="AB18" s="2"/>
      <c r="AC18" s="2"/>
      <c r="AD18" s="2"/>
    </row>
    <row r="19" spans="1:59" s="9" customFormat="1" ht="13.5" thickBot="1" x14ac:dyDescent="0.25">
      <c r="A19" s="63"/>
      <c r="B19" s="36"/>
      <c r="C19" s="36"/>
      <c r="D19" s="49"/>
      <c r="E19" s="97"/>
      <c r="F19" s="37"/>
      <c r="G19" s="38"/>
      <c r="H19" s="44"/>
      <c r="I19" s="155"/>
      <c r="J19" s="45"/>
      <c r="K19" s="44"/>
      <c r="L19" s="155"/>
      <c r="M19" s="45"/>
      <c r="N19" s="44"/>
      <c r="O19" s="155"/>
      <c r="P19" s="37"/>
      <c r="Q19" s="44"/>
      <c r="R19" s="155"/>
      <c r="S19" s="37"/>
      <c r="T19" s="136"/>
      <c r="U19" s="147"/>
      <c r="V19" s="37"/>
      <c r="W19" s="52"/>
      <c r="X19" s="108"/>
      <c r="Y19" s="37"/>
      <c r="Z19" s="24"/>
      <c r="AA19" s="2"/>
      <c r="AB19" s="2"/>
      <c r="AC19" s="2"/>
      <c r="AD19" s="2"/>
    </row>
    <row r="20" spans="1:59" s="1" customFormat="1" x14ac:dyDescent="0.2">
      <c r="A20" s="39" t="s">
        <v>8</v>
      </c>
      <c r="B20" s="40" t="s">
        <v>50</v>
      </c>
      <c r="C20" s="40"/>
      <c r="D20" s="88">
        <v>44471</v>
      </c>
      <c r="E20" s="92">
        <v>136</v>
      </c>
      <c r="F20" s="166"/>
      <c r="G20" s="167"/>
      <c r="H20" s="57">
        <v>34831</v>
      </c>
      <c r="I20" s="95">
        <v>1831</v>
      </c>
      <c r="J20" s="58"/>
      <c r="K20" s="57"/>
      <c r="L20" s="95"/>
      <c r="M20" s="58"/>
      <c r="N20" s="46">
        <v>167</v>
      </c>
      <c r="O20" s="95">
        <v>167</v>
      </c>
      <c r="P20" s="55"/>
      <c r="Q20" s="46">
        <v>868</v>
      </c>
      <c r="R20" s="95">
        <v>1810</v>
      </c>
      <c r="S20" s="55"/>
      <c r="T20" s="135">
        <f>SUM(H20,K20,N20,Q20)</f>
        <v>35866</v>
      </c>
      <c r="U20" s="139">
        <f>SUM(I20,L20,O20,R20)</f>
        <v>3808</v>
      </c>
      <c r="V20" s="55"/>
      <c r="W20" s="47">
        <f>SUM(T20,D20)</f>
        <v>80337</v>
      </c>
      <c r="X20" s="109">
        <f>SUM(U20,E20)</f>
        <v>3944</v>
      </c>
      <c r="Y20" s="37"/>
      <c r="Z20" s="24">
        <v>40482</v>
      </c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59" s="8" customFormat="1" x14ac:dyDescent="0.2">
      <c r="A21" s="64"/>
      <c r="B21" s="36" t="s">
        <v>51</v>
      </c>
      <c r="C21" s="36"/>
      <c r="D21" s="65">
        <v>1832950</v>
      </c>
      <c r="E21" s="150">
        <v>5036</v>
      </c>
      <c r="F21" s="168"/>
      <c r="G21" s="169"/>
      <c r="H21" s="61">
        <v>298593</v>
      </c>
      <c r="I21" s="100">
        <v>4843.6000000000004</v>
      </c>
      <c r="J21" s="62"/>
      <c r="K21" s="61"/>
      <c r="L21" s="100"/>
      <c r="M21" s="62"/>
      <c r="N21" s="61">
        <v>229</v>
      </c>
      <c r="O21" s="100">
        <v>220.7</v>
      </c>
      <c r="P21" s="59"/>
      <c r="Q21" s="61">
        <v>1290</v>
      </c>
      <c r="R21" s="100">
        <v>2065.1</v>
      </c>
      <c r="S21" s="59"/>
      <c r="T21" s="136">
        <f>SUM(H21,K21,N21,Q21)</f>
        <v>300112</v>
      </c>
      <c r="U21" s="140">
        <f>SUM(I21,L21,O21,R21)</f>
        <v>7129.4</v>
      </c>
      <c r="V21" s="59"/>
      <c r="W21" s="52">
        <f>SUM(T21,D21)</f>
        <v>2133062</v>
      </c>
      <c r="X21" s="110">
        <f>SUM(U21,E21)</f>
        <v>12165.4</v>
      </c>
      <c r="Y21" s="37"/>
      <c r="Z21" s="24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59" s="66" customFormat="1" ht="13.5" thickBot="1" x14ac:dyDescent="0.25">
      <c r="A22" s="156"/>
      <c r="B22" s="157" t="s">
        <v>52</v>
      </c>
      <c r="C22" s="157"/>
      <c r="D22" s="124">
        <f>IF(ISERROR(D20/D21), "", D20/D21)</f>
        <v>2.4261982050792438E-2</v>
      </c>
      <c r="E22" s="125">
        <f>IF(ISERROR(E20/E21), "", E20/E21)</f>
        <v>2.7005559968228753E-2</v>
      </c>
      <c r="F22" s="126"/>
      <c r="G22" s="127"/>
      <c r="H22" s="128">
        <f>IF(ISERROR(H20/H21), "", H20/H21)</f>
        <v>0.11665042382105408</v>
      </c>
      <c r="I22" s="129">
        <f>IF(ISERROR(I20/I21), "", I20/I21)</f>
        <v>0.37802460979436781</v>
      </c>
      <c r="J22" s="161"/>
      <c r="K22" s="159" t="str">
        <f>IF(ISERROR(K20/K21), "", K20/K21)</f>
        <v/>
      </c>
      <c r="L22" s="160" t="str">
        <f>IF(ISERROR(L20/L21), "", L20/L21)</f>
        <v/>
      </c>
      <c r="M22" s="161"/>
      <c r="N22" s="128">
        <f>IF(ISERROR(N20/N21), "", N20/N21)</f>
        <v>0.72925764192139741</v>
      </c>
      <c r="O22" s="129">
        <f>IF(ISERROR(O20/O21), "", O20/O21)</f>
        <v>0.7566832804712279</v>
      </c>
      <c r="P22" s="126"/>
      <c r="Q22" s="128">
        <f>IF(ISERROR(Q20/Q21), "", Q20/Q21)</f>
        <v>0.67286821705426358</v>
      </c>
      <c r="R22" s="129">
        <f>IF(ISERROR(R20/R21), "", R20/R21)</f>
        <v>0.87647087308120675</v>
      </c>
      <c r="S22" s="126"/>
      <c r="T22" s="137">
        <f>IF(ISERROR(T20/T21), "", T20/T21)</f>
        <v>0.11950871674574826</v>
      </c>
      <c r="U22" s="138">
        <f>IF(ISERROR(U20/U21), "", U20/U21)</f>
        <v>0.53412629393777877</v>
      </c>
      <c r="V22" s="126"/>
      <c r="W22" s="133">
        <f>IF(ISERROR(W20/W21), "", W20/W21)</f>
        <v>3.766275898215804E-2</v>
      </c>
      <c r="X22" s="134">
        <f>IF(ISERROR(X20/X21), "", X20/X21)</f>
        <v>0.32419813569631906</v>
      </c>
      <c r="Y22" s="54"/>
      <c r="Z22" s="87"/>
      <c r="AE22" s="67"/>
      <c r="AF22" s="67"/>
      <c r="AG22" s="67"/>
      <c r="AH22" s="67"/>
      <c r="AI22" s="67"/>
      <c r="AJ22" s="67"/>
      <c r="AK22" s="67"/>
    </row>
    <row r="23" spans="1:59" x14ac:dyDescent="0.2">
      <c r="A23" s="35"/>
      <c r="B23" s="36"/>
      <c r="C23" s="36"/>
      <c r="D23" s="49"/>
      <c r="E23" s="97"/>
      <c r="F23" s="37"/>
      <c r="G23" s="38"/>
      <c r="H23" s="44"/>
      <c r="I23" s="155"/>
      <c r="J23" s="45"/>
      <c r="K23" s="44"/>
      <c r="L23" s="155"/>
      <c r="M23" s="45"/>
      <c r="N23" s="44"/>
      <c r="O23" s="155"/>
      <c r="P23" s="37"/>
      <c r="Q23" s="44"/>
      <c r="R23" s="155"/>
      <c r="S23" s="37"/>
      <c r="T23" s="136"/>
      <c r="U23" s="147"/>
      <c r="V23" s="37"/>
      <c r="W23" s="52"/>
      <c r="X23" s="108"/>
      <c r="Y23" s="37"/>
      <c r="Z23" s="24"/>
      <c r="AE23" s="9"/>
      <c r="AF23" s="9"/>
      <c r="AG23" s="9"/>
      <c r="AH23" s="9"/>
      <c r="AI23" s="9"/>
      <c r="AJ23" s="9"/>
      <c r="AK23" s="9"/>
    </row>
    <row r="24" spans="1:59" ht="13.5" thickBot="1" x14ac:dyDescent="0.25">
      <c r="A24" s="35"/>
      <c r="B24" s="36"/>
      <c r="C24" s="36"/>
      <c r="D24" s="49"/>
      <c r="E24" s="97"/>
      <c r="F24" s="37"/>
      <c r="G24" s="38"/>
      <c r="H24" s="44"/>
      <c r="I24" s="155"/>
      <c r="J24" s="45"/>
      <c r="K24" s="44"/>
      <c r="L24" s="155"/>
      <c r="M24" s="45"/>
      <c r="N24" s="44"/>
      <c r="O24" s="155"/>
      <c r="P24" s="37"/>
      <c r="Q24" s="44"/>
      <c r="R24" s="155"/>
      <c r="S24" s="37"/>
      <c r="T24" s="136"/>
      <c r="U24" s="147"/>
      <c r="V24" s="37"/>
      <c r="W24" s="52"/>
      <c r="X24" s="108"/>
      <c r="Y24" s="37"/>
      <c r="Z24" s="24"/>
      <c r="AE24" s="9"/>
      <c r="AF24" s="9"/>
      <c r="AG24" s="9"/>
      <c r="AH24" s="9"/>
      <c r="AI24" s="9"/>
      <c r="AJ24" s="9"/>
      <c r="AK24" s="9"/>
    </row>
    <row r="25" spans="1:59" x14ac:dyDescent="0.2">
      <c r="A25" s="39" t="s">
        <v>20</v>
      </c>
      <c r="B25" s="40" t="s">
        <v>50</v>
      </c>
      <c r="C25" s="40"/>
      <c r="D25" s="41">
        <v>538</v>
      </c>
      <c r="E25" s="92">
        <v>3.6435924700000002</v>
      </c>
      <c r="F25" s="55"/>
      <c r="G25" s="56"/>
      <c r="H25" s="57">
        <v>739</v>
      </c>
      <c r="I25" s="95">
        <v>41.803972410000007</v>
      </c>
      <c r="J25" s="58"/>
      <c r="K25" s="57">
        <v>24</v>
      </c>
      <c r="L25" s="95">
        <v>14.226398320000003</v>
      </c>
      <c r="M25" s="58"/>
      <c r="N25" s="46">
        <v>8</v>
      </c>
      <c r="O25" s="95">
        <v>7.0337615000000007</v>
      </c>
      <c r="P25" s="55"/>
      <c r="Q25" s="46">
        <v>10</v>
      </c>
      <c r="R25" s="95">
        <v>22.331850060000001</v>
      </c>
      <c r="S25" s="55"/>
      <c r="T25" s="135">
        <f>SUM(H25,K25,N25,Q25)</f>
        <v>781</v>
      </c>
      <c r="U25" s="139">
        <f>SUM(I25,L25,O25,R25)</f>
        <v>85.395982290000006</v>
      </c>
      <c r="V25" s="55"/>
      <c r="W25" s="47">
        <f>SUM(T25,D25)</f>
        <v>1319</v>
      </c>
      <c r="X25" s="109">
        <f>SUM(U25,E25)</f>
        <v>89.039574760000008</v>
      </c>
      <c r="Y25" s="37"/>
      <c r="Z25" s="24">
        <v>40482</v>
      </c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</row>
    <row r="26" spans="1:59" x14ac:dyDescent="0.2">
      <c r="A26" s="48"/>
      <c r="B26" s="36" t="s">
        <v>51</v>
      </c>
      <c r="C26" s="36"/>
      <c r="D26" s="65">
        <v>62910</v>
      </c>
      <c r="E26" s="150">
        <v>287.83856372999998</v>
      </c>
      <c r="F26" s="59"/>
      <c r="G26" s="60"/>
      <c r="H26" s="61">
        <v>8910</v>
      </c>
      <c r="I26" s="100">
        <v>133.13830084</v>
      </c>
      <c r="J26" s="62"/>
      <c r="K26" s="61">
        <v>36</v>
      </c>
      <c r="L26" s="100">
        <v>21.622220309999999</v>
      </c>
      <c r="M26" s="62"/>
      <c r="N26" s="61">
        <v>14</v>
      </c>
      <c r="O26" s="100">
        <v>12.350766269999999</v>
      </c>
      <c r="P26" s="59"/>
      <c r="Q26" s="61">
        <v>15</v>
      </c>
      <c r="R26" s="100">
        <v>41.962382160000004</v>
      </c>
      <c r="S26" s="59"/>
      <c r="T26" s="136">
        <f>SUM(H26,K26,N26,Q26)</f>
        <v>8975</v>
      </c>
      <c r="U26" s="140">
        <f>SUM(I26,L26,O26,R26)</f>
        <v>209.07366958</v>
      </c>
      <c r="V26" s="59"/>
      <c r="W26" s="52">
        <f>SUM(T26,D26)</f>
        <v>71885</v>
      </c>
      <c r="X26" s="110">
        <f>SUM(U26,E26)</f>
        <v>496.91223330999998</v>
      </c>
      <c r="Y26" s="37"/>
      <c r="Z26" s="24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</row>
    <row r="27" spans="1:59" s="67" customFormat="1" ht="13.5" thickBot="1" x14ac:dyDescent="0.25">
      <c r="A27" s="158"/>
      <c r="B27" s="157" t="s">
        <v>52</v>
      </c>
      <c r="C27" s="157"/>
      <c r="D27" s="124">
        <f>IF(ISERROR(D25/D26), "", D25/D26)</f>
        <v>8.5518995390240025E-3</v>
      </c>
      <c r="E27" s="125">
        <f>IF(ISERROR(E25/E26), "", E25/E26)</f>
        <v>1.2658458348262827E-2</v>
      </c>
      <c r="F27" s="126"/>
      <c r="G27" s="127"/>
      <c r="H27" s="128">
        <f>IF(ISERROR(H25/H26), "", H25/H26)</f>
        <v>8.2940516273849602E-2</v>
      </c>
      <c r="I27" s="129">
        <f>IF(ISERROR(I25/I26), "", I25/I26)</f>
        <v>0.31398907862162262</v>
      </c>
      <c r="J27" s="161"/>
      <c r="K27" s="128">
        <f>IF(ISERROR(K25/K26), "", K25/K26)</f>
        <v>0.66666666666666663</v>
      </c>
      <c r="L27" s="129">
        <f>IF(ISERROR(L25/L26), "", L25/L26)</f>
        <v>0.65795270402551931</v>
      </c>
      <c r="M27" s="161"/>
      <c r="N27" s="128">
        <f>IF(ISERROR(N25/N26), "", N25/N26)</f>
        <v>0.5714285714285714</v>
      </c>
      <c r="O27" s="129">
        <f>IF(ISERROR(O25/O26), "", O25/O26)</f>
        <v>0.56950000884439056</v>
      </c>
      <c r="P27" s="126"/>
      <c r="Q27" s="128">
        <f>IF(ISERROR(Q25/Q26), "", Q25/Q26)</f>
        <v>0.66666666666666663</v>
      </c>
      <c r="R27" s="129">
        <f>IF(ISERROR(R25/R26), "", R25/R26)</f>
        <v>0.53218737618017053</v>
      </c>
      <c r="S27" s="126"/>
      <c r="T27" s="137">
        <f>IF(ISERROR(T25/T26), "", T25/T26)</f>
        <v>8.701949860724234E-2</v>
      </c>
      <c r="U27" s="138">
        <f>IF(ISERROR(U25/U26), "", U25/U26)</f>
        <v>0.40844924404660182</v>
      </c>
      <c r="V27" s="126"/>
      <c r="W27" s="133">
        <f>IF(ISERROR(W25/W26), "", W25/W26)</f>
        <v>1.8348751478055227E-2</v>
      </c>
      <c r="X27" s="134">
        <f>IF(ISERROR(X25/X26), "", X25/X26)</f>
        <v>0.17918571689590995</v>
      </c>
      <c r="Y27" s="54"/>
      <c r="Z27" s="87"/>
      <c r="AA27" s="66"/>
      <c r="AB27" s="66"/>
      <c r="AC27" s="66"/>
      <c r="AD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  <c r="BG27" s="66"/>
    </row>
    <row r="28" spans="1:59" ht="13.5" thickBot="1" x14ac:dyDescent="0.25">
      <c r="A28" s="35"/>
      <c r="B28" s="36"/>
      <c r="C28" s="36"/>
      <c r="D28" s="68"/>
      <c r="E28" s="69"/>
      <c r="F28" s="59"/>
      <c r="G28" s="70"/>
      <c r="H28" s="71"/>
      <c r="I28" s="72"/>
      <c r="J28" s="73"/>
      <c r="K28" s="71"/>
      <c r="L28" s="72"/>
      <c r="M28" s="73"/>
      <c r="N28" s="71"/>
      <c r="O28" s="72"/>
      <c r="P28" s="74"/>
      <c r="Q28" s="71"/>
      <c r="R28" s="72"/>
      <c r="S28" s="74"/>
      <c r="T28" s="71"/>
      <c r="U28" s="69"/>
      <c r="V28" s="59"/>
      <c r="W28" s="53"/>
      <c r="X28" s="111"/>
      <c r="Y28" s="59"/>
      <c r="Z28" s="17"/>
      <c r="AE28" s="1"/>
      <c r="AF28" s="1"/>
      <c r="AG28" s="1"/>
      <c r="AH28" s="1"/>
      <c r="AI28" s="1"/>
      <c r="AJ28" s="1"/>
      <c r="AK28" s="1"/>
      <c r="BG28" s="9"/>
    </row>
    <row r="29" spans="1:59" s="1" customFormat="1" ht="13.5" x14ac:dyDescent="0.25">
      <c r="B29" s="18"/>
      <c r="C29" s="18"/>
      <c r="D29" s="19"/>
      <c r="E29" s="19"/>
      <c r="F29" s="19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19"/>
      <c r="W29" s="76"/>
      <c r="X29" s="76"/>
      <c r="Y29" s="19"/>
      <c r="Z29" s="20"/>
      <c r="AA29" s="9"/>
      <c r="AB29" s="9"/>
      <c r="AC29" s="9"/>
      <c r="AD29" s="9"/>
      <c r="AE29" s="8"/>
      <c r="AF29" s="8"/>
      <c r="AG29" s="8"/>
      <c r="AH29" s="8"/>
      <c r="AI29" s="8"/>
      <c r="AJ29" s="8"/>
      <c r="AK29" s="8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</row>
    <row r="30" spans="1:59" s="8" customFormat="1" ht="13.5" x14ac:dyDescent="0.25">
      <c r="B30" s="18"/>
      <c r="C30" s="18"/>
      <c r="D30" s="19"/>
      <c r="E30" s="19"/>
      <c r="F30" s="19"/>
      <c r="G30" s="75"/>
      <c r="H30" s="75" t="s">
        <v>54</v>
      </c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19"/>
      <c r="W30" s="76"/>
      <c r="X30" s="76"/>
      <c r="Y30" s="19"/>
      <c r="Z30" s="20"/>
      <c r="AA30" s="9"/>
      <c r="AB30" s="9"/>
      <c r="AC30" s="9"/>
      <c r="AD30" s="9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1"/>
    </row>
    <row r="31" spans="1:59" x14ac:dyDescent="0.25">
      <c r="B31" s="15"/>
      <c r="C31" s="15"/>
      <c r="D31" s="15"/>
      <c r="E31" s="15"/>
      <c r="F31" s="15"/>
      <c r="G31" s="15"/>
      <c r="H31" s="18" t="s">
        <v>67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77"/>
      <c r="X31" s="77"/>
      <c r="Y31" s="15"/>
      <c r="Z31" s="15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8"/>
    </row>
    <row r="32" spans="1:59" ht="13.5" x14ac:dyDescent="0.25">
      <c r="B32" s="14"/>
      <c r="C32" s="14"/>
      <c r="D32" s="14"/>
      <c r="E32" s="14"/>
      <c r="F32" s="14"/>
      <c r="G32" s="14"/>
      <c r="H32" s="9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78"/>
      <c r="X32" s="78"/>
      <c r="Y32" s="14"/>
      <c r="Z32" s="14"/>
      <c r="AA32" s="8"/>
      <c r="AB32" s="8"/>
      <c r="AC32" s="8"/>
      <c r="AD32" s="8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</row>
    <row r="33" spans="2:59" x14ac:dyDescent="0.2">
      <c r="B33" s="15"/>
      <c r="C33" s="15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79"/>
      <c r="X33" s="79"/>
      <c r="Y33" s="23"/>
      <c r="Z33" s="16"/>
      <c r="AE33" s="9"/>
      <c r="AF33" s="9"/>
      <c r="AG33" s="9"/>
      <c r="AH33" s="9"/>
      <c r="AI33" s="9"/>
      <c r="AJ33" s="9"/>
      <c r="AK33" s="9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</row>
    <row r="34" spans="2:59" s="9" customFormat="1" x14ac:dyDescent="0.2">
      <c r="B34" s="15"/>
      <c r="C34" s="15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79"/>
      <c r="X34" s="79"/>
      <c r="Y34" s="23"/>
      <c r="Z34" s="16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</row>
    <row r="35" spans="2:59" x14ac:dyDescent="0.25">
      <c r="B35" s="15"/>
      <c r="C35" s="15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80"/>
      <c r="X35" s="80"/>
      <c r="Y35" s="16"/>
      <c r="Z35" s="16"/>
      <c r="AE35" s="1"/>
      <c r="AF35" s="1"/>
      <c r="AG35" s="1"/>
      <c r="AH35" s="1"/>
      <c r="AI35" s="1"/>
      <c r="AJ35" s="1"/>
      <c r="AK35" s="1"/>
      <c r="BG35" s="9"/>
    </row>
    <row r="36" spans="2:59" x14ac:dyDescent="0.25">
      <c r="B36" s="15"/>
      <c r="C36" s="15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80"/>
      <c r="X36" s="80"/>
      <c r="Y36" s="16"/>
      <c r="Z36" s="16"/>
      <c r="AE36" s="8"/>
      <c r="AF36" s="8"/>
      <c r="AG36" s="8"/>
      <c r="AH36" s="8"/>
      <c r="AI36" s="8"/>
      <c r="AJ36" s="8"/>
      <c r="AK36" s="8"/>
    </row>
    <row r="37" spans="2:59" ht="13.5" x14ac:dyDescent="0.25"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76"/>
      <c r="X37" s="76"/>
      <c r="Y37" s="19"/>
      <c r="Z37" s="20"/>
      <c r="AA37" s="9"/>
      <c r="AB37" s="9"/>
      <c r="AC37" s="9"/>
      <c r="AD37" s="9"/>
    </row>
    <row r="38" spans="2:59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77"/>
      <c r="X38" s="77"/>
      <c r="Y38" s="15"/>
      <c r="Z38" s="15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</row>
    <row r="39" spans="2:59" ht="13.5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78"/>
      <c r="X39" s="78"/>
      <c r="Y39" s="14"/>
      <c r="Z39" s="14"/>
      <c r="AA39" s="8"/>
      <c r="AB39" s="8"/>
      <c r="AC39" s="8"/>
      <c r="AD39" s="8"/>
    </row>
    <row r="40" spans="2:59" x14ac:dyDescent="0.2">
      <c r="B40" s="15"/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80"/>
      <c r="X40" s="80"/>
      <c r="Y40" s="16"/>
      <c r="Z40" s="24"/>
      <c r="AA40" s="4"/>
      <c r="AB40" s="4"/>
      <c r="AE40" s="9"/>
      <c r="AF40" s="9"/>
      <c r="AG40" s="9"/>
      <c r="AH40" s="9"/>
      <c r="AI40" s="9"/>
      <c r="AJ40" s="9"/>
      <c r="AK40" s="9"/>
    </row>
    <row r="41" spans="2:59" x14ac:dyDescent="0.25">
      <c r="B41" s="15"/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80"/>
      <c r="X41" s="80"/>
      <c r="Y41" s="16"/>
      <c r="Z41" s="17"/>
      <c r="AA41" s="4"/>
      <c r="AB41" s="4"/>
    </row>
    <row r="42" spans="2:59" x14ac:dyDescent="0.25">
      <c r="B42" s="15"/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80"/>
      <c r="X42" s="80"/>
      <c r="Y42" s="16"/>
      <c r="Z42" s="17"/>
      <c r="AA42" s="12"/>
    </row>
    <row r="43" spans="2:59" x14ac:dyDescent="0.25">
      <c r="B43" s="15"/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80"/>
      <c r="X43" s="80"/>
      <c r="Y43" s="16"/>
      <c r="Z43" s="17"/>
      <c r="AA43" s="4"/>
    </row>
    <row r="44" spans="2:59" ht="13.5" x14ac:dyDescent="0.25">
      <c r="B44" s="18"/>
      <c r="C44" s="18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76"/>
      <c r="X44" s="76"/>
      <c r="Y44" s="19"/>
      <c r="Z44" s="20"/>
      <c r="AA44" s="11"/>
      <c r="AB44" s="9"/>
      <c r="AC44" s="9"/>
      <c r="AD44" s="9"/>
    </row>
    <row r="45" spans="2:59" x14ac:dyDescent="0.25"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81"/>
      <c r="X45" s="81"/>
      <c r="Y45" s="4"/>
    </row>
    <row r="46" spans="2:59" x14ac:dyDescent="0.25">
      <c r="D46" s="13"/>
      <c r="E46" s="13"/>
      <c r="F46" s="13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82"/>
      <c r="X46" s="82"/>
      <c r="Y46" s="12"/>
    </row>
    <row r="47" spans="2:59" x14ac:dyDescent="0.25">
      <c r="B47" s="21"/>
      <c r="C47" s="21"/>
    </row>
  </sheetData>
  <mergeCells count="9">
    <mergeCell ref="A4:Z4"/>
    <mergeCell ref="K6:L6"/>
    <mergeCell ref="N6:O6"/>
    <mergeCell ref="Q6:R6"/>
    <mergeCell ref="T6:U6"/>
    <mergeCell ref="D5:E5"/>
    <mergeCell ref="G5:U5"/>
    <mergeCell ref="W5:X5"/>
    <mergeCell ref="H6:I6"/>
  </mergeCells>
  <phoneticPr fontId="3" type="noConversion"/>
  <pageMargins left="0.75" right="0.75" top="1" bottom="1" header="0.5" footer="0.5"/>
  <pageSetup paperSize="5" scale="45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9">
    <pageSetUpPr fitToPage="1"/>
  </sheetPr>
  <dimension ref="A1:BG47"/>
  <sheetViews>
    <sheetView workbookViewId="0">
      <selection activeCell="N14" sqref="N14"/>
    </sheetView>
  </sheetViews>
  <sheetFormatPr defaultRowHeight="12.75" x14ac:dyDescent="0.25"/>
  <cols>
    <col min="1" max="1" width="6.75" style="2" customWidth="1"/>
    <col min="2" max="2" width="11.875" style="2" customWidth="1"/>
    <col min="3" max="3" width="0.75" style="2" customWidth="1"/>
    <col min="4" max="5" width="8.875" style="2" customWidth="1"/>
    <col min="6" max="6" width="2.625" style="2" customWidth="1"/>
    <col min="7" max="7" width="0.5" style="2" customWidth="1"/>
    <col min="8" max="9" width="8.875" style="2" customWidth="1"/>
    <col min="10" max="10" width="0.625" style="2" customWidth="1"/>
    <col min="11" max="12" width="8.875" style="2" customWidth="1"/>
    <col min="13" max="13" width="0.625" style="2" customWidth="1"/>
    <col min="14" max="15" width="8.875" style="2" customWidth="1"/>
    <col min="16" max="16" width="0.5" style="2" customWidth="1"/>
    <col min="17" max="18" width="8.875" style="2" customWidth="1"/>
    <col min="19" max="19" width="0.625" style="2" customWidth="1"/>
    <col min="20" max="21" width="8.875" style="2" customWidth="1"/>
    <col min="22" max="22" width="2.5" style="2" customWidth="1"/>
    <col min="23" max="24" width="8.875" style="7" customWidth="1"/>
    <col min="25" max="25" width="1.375" style="2" customWidth="1"/>
    <col min="26" max="16384" width="9" style="2"/>
  </cols>
  <sheetData>
    <row r="1" spans="1:26" ht="15.75" customHeight="1" x14ac:dyDescent="0.25">
      <c r="A1" s="164" t="s">
        <v>42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</row>
    <row r="2" spans="1:26" ht="15.75" customHeight="1" x14ac:dyDescent="0.25">
      <c r="A2" s="165" t="s">
        <v>57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5"/>
    </row>
    <row r="4" spans="1:26" s="7" customFormat="1" ht="16.5" customHeight="1" thickBot="1" x14ac:dyDescent="0.3">
      <c r="A4" s="208" t="s">
        <v>1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08"/>
      <c r="T4" s="208"/>
      <c r="U4" s="208"/>
      <c r="V4" s="208"/>
      <c r="W4" s="208"/>
      <c r="X4" s="208"/>
      <c r="Y4" s="208"/>
      <c r="Z4" s="208"/>
    </row>
    <row r="5" spans="1:26" s="8" customFormat="1" ht="15.75" x14ac:dyDescent="0.25">
      <c r="A5" s="25" t="s">
        <v>56</v>
      </c>
      <c r="B5" s="26"/>
      <c r="C5" s="26"/>
      <c r="D5" s="209" t="s">
        <v>3</v>
      </c>
      <c r="E5" s="210"/>
      <c r="F5" s="27"/>
      <c r="G5" s="209" t="s">
        <v>43</v>
      </c>
      <c r="H5" s="211"/>
      <c r="I5" s="211"/>
      <c r="J5" s="211"/>
      <c r="K5" s="211"/>
      <c r="L5" s="211"/>
      <c r="M5" s="211"/>
      <c r="N5" s="211"/>
      <c r="O5" s="211"/>
      <c r="P5" s="211"/>
      <c r="Q5" s="211"/>
      <c r="R5" s="211"/>
      <c r="S5" s="211"/>
      <c r="T5" s="211"/>
      <c r="U5" s="210"/>
      <c r="V5" s="28"/>
      <c r="W5" s="209" t="s">
        <v>11</v>
      </c>
      <c r="X5" s="212"/>
      <c r="Y5" s="28"/>
    </row>
    <row r="6" spans="1:26" s="8" customFormat="1" ht="13.5" x14ac:dyDescent="0.25">
      <c r="A6" s="29"/>
      <c r="B6" s="26"/>
      <c r="C6" s="26"/>
      <c r="D6" s="30"/>
      <c r="E6" s="31"/>
      <c r="F6" s="26"/>
      <c r="G6" s="32"/>
      <c r="H6" s="213" t="s">
        <v>61</v>
      </c>
      <c r="I6" s="214"/>
      <c r="J6" s="33"/>
      <c r="K6" s="213" t="s">
        <v>62</v>
      </c>
      <c r="L6" s="214"/>
      <c r="M6" s="33"/>
      <c r="N6" s="213" t="s">
        <v>63</v>
      </c>
      <c r="O6" s="214"/>
      <c r="P6" s="33"/>
      <c r="Q6" s="215" t="s">
        <v>64</v>
      </c>
      <c r="R6" s="214"/>
      <c r="S6" s="33"/>
      <c r="T6" s="215" t="s">
        <v>44</v>
      </c>
      <c r="U6" s="216"/>
      <c r="V6" s="33"/>
      <c r="W6" s="34"/>
      <c r="X6" s="102"/>
      <c r="Y6" s="26"/>
    </row>
    <row r="7" spans="1:26" s="116" customFormat="1" ht="27" x14ac:dyDescent="0.25">
      <c r="A7" s="112"/>
      <c r="B7" s="113"/>
      <c r="C7" s="113"/>
      <c r="D7" s="103" t="s">
        <v>45</v>
      </c>
      <c r="E7" s="104" t="s">
        <v>46</v>
      </c>
      <c r="F7" s="113"/>
      <c r="G7" s="103"/>
      <c r="H7" s="114" t="s">
        <v>45</v>
      </c>
      <c r="I7" s="115" t="s">
        <v>47</v>
      </c>
      <c r="J7" s="113"/>
      <c r="K7" s="114" t="s">
        <v>45</v>
      </c>
      <c r="L7" s="115" t="s">
        <v>47</v>
      </c>
      <c r="M7" s="113"/>
      <c r="N7" s="114" t="s">
        <v>45</v>
      </c>
      <c r="O7" s="115" t="s">
        <v>47</v>
      </c>
      <c r="P7" s="113"/>
      <c r="Q7" s="114" t="s">
        <v>45</v>
      </c>
      <c r="R7" s="115" t="s">
        <v>47</v>
      </c>
      <c r="S7" s="113"/>
      <c r="T7" s="114" t="s">
        <v>45</v>
      </c>
      <c r="U7" s="104" t="s">
        <v>47</v>
      </c>
      <c r="V7" s="113"/>
      <c r="W7" s="103" t="s">
        <v>45</v>
      </c>
      <c r="X7" s="104" t="s">
        <v>47</v>
      </c>
      <c r="Y7" s="113"/>
      <c r="Z7" s="116" t="s">
        <v>5</v>
      </c>
    </row>
    <row r="8" spans="1:26" s="7" customFormat="1" x14ac:dyDescent="0.2">
      <c r="A8" s="117"/>
      <c r="B8" s="118"/>
      <c r="C8" s="118"/>
      <c r="D8" s="105" t="s">
        <v>48</v>
      </c>
      <c r="E8" s="106" t="s">
        <v>49</v>
      </c>
      <c r="F8" s="119"/>
      <c r="G8" s="85"/>
      <c r="H8" s="120" t="s">
        <v>48</v>
      </c>
      <c r="I8" s="121" t="s">
        <v>49</v>
      </c>
      <c r="J8" s="122"/>
      <c r="K8" s="121" t="s">
        <v>48</v>
      </c>
      <c r="L8" s="121" t="s">
        <v>49</v>
      </c>
      <c r="M8" s="122"/>
      <c r="N8" s="121" t="s">
        <v>48</v>
      </c>
      <c r="O8" s="121" t="s">
        <v>49</v>
      </c>
      <c r="P8" s="123"/>
      <c r="Q8" s="121" t="s">
        <v>48</v>
      </c>
      <c r="R8" s="121" t="s">
        <v>49</v>
      </c>
      <c r="S8" s="123"/>
      <c r="T8" s="121" t="s">
        <v>48</v>
      </c>
      <c r="U8" s="106" t="s">
        <v>49</v>
      </c>
      <c r="V8" s="119"/>
      <c r="W8" s="105" t="s">
        <v>48</v>
      </c>
      <c r="X8" s="106" t="s">
        <v>49</v>
      </c>
      <c r="Y8" s="119"/>
    </row>
    <row r="9" spans="1:26" ht="13.5" thickBot="1" x14ac:dyDescent="0.25">
      <c r="A9" s="35"/>
      <c r="B9" s="36"/>
      <c r="C9" s="36"/>
      <c r="D9" s="49"/>
      <c r="E9" s="50"/>
      <c r="F9" s="37"/>
      <c r="G9" s="38"/>
      <c r="H9" s="44"/>
      <c r="I9" s="51"/>
      <c r="J9" s="45"/>
      <c r="K9" s="44"/>
      <c r="L9" s="51"/>
      <c r="M9" s="45"/>
      <c r="N9" s="44"/>
      <c r="O9" s="51"/>
      <c r="P9" s="37"/>
      <c r="Q9" s="44"/>
      <c r="R9" s="51"/>
      <c r="S9" s="37"/>
      <c r="T9" s="83"/>
      <c r="U9" s="84"/>
      <c r="V9" s="37"/>
      <c r="W9" s="85"/>
      <c r="X9" s="107"/>
      <c r="Y9" s="37"/>
      <c r="Z9" s="24"/>
    </row>
    <row r="10" spans="1:26" x14ac:dyDescent="0.2">
      <c r="A10" s="39" t="s">
        <v>6</v>
      </c>
      <c r="B10" s="40" t="s">
        <v>50</v>
      </c>
      <c r="C10" s="40"/>
      <c r="D10" s="41">
        <v>16060</v>
      </c>
      <c r="E10" s="151">
        <v>52.9</v>
      </c>
      <c r="F10" s="42"/>
      <c r="G10" s="43"/>
      <c r="H10" s="46">
        <v>9181</v>
      </c>
      <c r="I10" s="154">
        <v>300.5</v>
      </c>
      <c r="J10" s="86"/>
      <c r="K10" s="46">
        <v>71</v>
      </c>
      <c r="L10" s="154">
        <v>42.8</v>
      </c>
      <c r="M10" s="86"/>
      <c r="N10" s="46">
        <v>35</v>
      </c>
      <c r="O10" s="154">
        <v>30.5</v>
      </c>
      <c r="P10" s="42"/>
      <c r="Q10" s="46">
        <v>78</v>
      </c>
      <c r="R10" s="154">
        <v>264.10000000000002</v>
      </c>
      <c r="S10" s="42"/>
      <c r="T10" s="135">
        <f>SUM(H10,K10,N10,Q10)</f>
        <v>9365</v>
      </c>
      <c r="U10" s="139">
        <f>SUM(I10,L10,O10,R10)</f>
        <v>637.90000000000009</v>
      </c>
      <c r="V10" s="42"/>
      <c r="W10" s="47">
        <f>SUM(T10,D10)</f>
        <v>25425</v>
      </c>
      <c r="X10" s="109">
        <f>SUM(U10,E10)</f>
        <v>690.80000000000007</v>
      </c>
      <c r="Y10" s="37"/>
      <c r="Z10" s="24">
        <v>40451</v>
      </c>
    </row>
    <row r="11" spans="1:26" x14ac:dyDescent="0.2">
      <c r="A11" s="48"/>
      <c r="B11" s="36" t="s">
        <v>51</v>
      </c>
      <c r="C11" s="36"/>
      <c r="D11" s="49">
        <v>482138</v>
      </c>
      <c r="E11" s="97">
        <v>1363.3</v>
      </c>
      <c r="F11" s="37"/>
      <c r="G11" s="38"/>
      <c r="H11" s="44">
        <v>65621</v>
      </c>
      <c r="I11" s="155">
        <v>679.4</v>
      </c>
      <c r="J11" s="45"/>
      <c r="K11" s="44">
        <v>86</v>
      </c>
      <c r="L11" s="155">
        <v>52.2</v>
      </c>
      <c r="M11" s="45"/>
      <c r="N11" s="44">
        <v>39</v>
      </c>
      <c r="O11" s="155">
        <v>33.9</v>
      </c>
      <c r="P11" s="37"/>
      <c r="Q11" s="44">
        <v>87</v>
      </c>
      <c r="R11" s="155">
        <v>288.8</v>
      </c>
      <c r="S11" s="37"/>
      <c r="T11" s="136">
        <f>SUM(H11,K11,N11,Q11)</f>
        <v>65833</v>
      </c>
      <c r="U11" s="140">
        <f>SUM(I11,L11,O11,R11)</f>
        <v>1054.3</v>
      </c>
      <c r="V11" s="37"/>
      <c r="W11" s="52">
        <f>SUM(T11,D11)</f>
        <v>547971</v>
      </c>
      <c r="X11" s="110">
        <f>SUM(U11,E11)</f>
        <v>2417.6</v>
      </c>
      <c r="Y11" s="37"/>
    </row>
    <row r="12" spans="1:26" s="66" customFormat="1" ht="13.5" thickBot="1" x14ac:dyDescent="0.25">
      <c r="A12" s="156"/>
      <c r="B12" s="157" t="s">
        <v>52</v>
      </c>
      <c r="C12" s="157"/>
      <c r="D12" s="124">
        <f>D10/D11</f>
        <v>3.3309965196686428E-2</v>
      </c>
      <c r="E12" s="125">
        <f>E10/E11</f>
        <v>3.8802904716496736E-2</v>
      </c>
      <c r="F12" s="126"/>
      <c r="G12" s="127"/>
      <c r="H12" s="128">
        <f>H10/H11</f>
        <v>0.1399094801968882</v>
      </c>
      <c r="I12" s="129">
        <f>I10/I11</f>
        <v>0.44230203120400352</v>
      </c>
      <c r="J12" s="161"/>
      <c r="K12" s="128">
        <f>K10/K11</f>
        <v>0.82558139534883723</v>
      </c>
      <c r="L12" s="129">
        <f>L10/L11</f>
        <v>0.8199233716475095</v>
      </c>
      <c r="M12" s="161"/>
      <c r="N12" s="128">
        <f>N10/N11</f>
        <v>0.89743589743589747</v>
      </c>
      <c r="O12" s="129">
        <f>O10/O11</f>
        <v>0.89970501474926257</v>
      </c>
      <c r="P12" s="126"/>
      <c r="Q12" s="128">
        <f>Q10/Q11</f>
        <v>0.89655172413793105</v>
      </c>
      <c r="R12" s="129">
        <f>R10/R11</f>
        <v>0.91447368421052633</v>
      </c>
      <c r="S12" s="126"/>
      <c r="T12" s="137">
        <f>T10/T11</f>
        <v>0.14225388482979662</v>
      </c>
      <c r="U12" s="138">
        <f>U10/U11</f>
        <v>0.60504600208669268</v>
      </c>
      <c r="V12" s="126"/>
      <c r="W12" s="133">
        <f>W10/W11</f>
        <v>4.6398440793399651E-2</v>
      </c>
      <c r="X12" s="134">
        <f>X10/X11</f>
        <v>0.28573792190602254</v>
      </c>
      <c r="Y12" s="54"/>
      <c r="Z12" s="87"/>
    </row>
    <row r="13" spans="1:26" x14ac:dyDescent="0.2">
      <c r="A13" s="35"/>
      <c r="B13" s="36"/>
      <c r="C13" s="36"/>
      <c r="D13" s="49"/>
      <c r="E13" s="97"/>
      <c r="F13" s="37"/>
      <c r="G13" s="38"/>
      <c r="H13" s="44"/>
      <c r="I13" s="155"/>
      <c r="J13" s="45"/>
      <c r="K13" s="44"/>
      <c r="L13" s="155"/>
      <c r="M13" s="45"/>
      <c r="N13" s="44"/>
      <c r="O13" s="155"/>
      <c r="P13" s="37"/>
      <c r="Q13" s="44"/>
      <c r="R13" s="155"/>
      <c r="S13" s="37"/>
      <c r="T13" s="136"/>
      <c r="U13" s="147"/>
      <c r="V13" s="37"/>
      <c r="W13" s="52"/>
      <c r="X13" s="108"/>
      <c r="Y13" s="37"/>
      <c r="Z13" s="24"/>
    </row>
    <row r="14" spans="1:26" ht="13.5" thickBot="1" x14ac:dyDescent="0.25">
      <c r="A14" s="35"/>
      <c r="B14" s="36"/>
      <c r="C14" s="36"/>
      <c r="D14" s="49"/>
      <c r="E14" s="97"/>
      <c r="F14" s="37"/>
      <c r="G14" s="38"/>
      <c r="H14" s="44"/>
      <c r="I14" s="155"/>
      <c r="J14" s="45"/>
      <c r="K14" s="44"/>
      <c r="L14" s="155"/>
      <c r="M14" s="45"/>
      <c r="N14" s="44"/>
      <c r="O14" s="155"/>
      <c r="P14" s="37"/>
      <c r="Q14" s="44"/>
      <c r="R14" s="155"/>
      <c r="S14" s="37"/>
      <c r="T14" s="136"/>
      <c r="U14" s="147"/>
      <c r="V14" s="37"/>
      <c r="W14" s="52"/>
      <c r="X14" s="108"/>
      <c r="Y14" s="37"/>
      <c r="Z14" s="24"/>
    </row>
    <row r="15" spans="1:26" x14ac:dyDescent="0.2">
      <c r="A15" s="39" t="s">
        <v>7</v>
      </c>
      <c r="B15" s="40" t="s">
        <v>50</v>
      </c>
      <c r="C15" s="40"/>
      <c r="D15" s="41">
        <v>17968</v>
      </c>
      <c r="E15" s="92">
        <v>50</v>
      </c>
      <c r="F15" s="93"/>
      <c r="G15" s="94"/>
      <c r="H15" s="57">
        <v>17319</v>
      </c>
      <c r="I15" s="95">
        <v>741</v>
      </c>
      <c r="J15" s="96"/>
      <c r="K15" s="57">
        <v>173</v>
      </c>
      <c r="L15" s="95">
        <v>115.086</v>
      </c>
      <c r="M15" s="96"/>
      <c r="N15" s="46">
        <v>189</v>
      </c>
      <c r="O15" s="95">
        <v>162.56100000000001</v>
      </c>
      <c r="P15" s="93"/>
      <c r="Q15" s="46">
        <v>396</v>
      </c>
      <c r="R15" s="95">
        <v>1015</v>
      </c>
      <c r="S15" s="93"/>
      <c r="T15" s="135">
        <f>SUM(H15,K15,N15,Q15)</f>
        <v>18077</v>
      </c>
      <c r="U15" s="139">
        <f>SUM(I15,L15,O15,R15)</f>
        <v>2033.6469999999999</v>
      </c>
      <c r="V15" s="93"/>
      <c r="W15" s="47">
        <f>SUM(T15,D15)</f>
        <v>36045</v>
      </c>
      <c r="X15" s="109">
        <f>SUM(U15,E15)</f>
        <v>2083.6469999999999</v>
      </c>
      <c r="Y15" s="37"/>
      <c r="Z15" s="24">
        <v>40451</v>
      </c>
    </row>
    <row r="16" spans="1:26" x14ac:dyDescent="0.2">
      <c r="A16" s="48"/>
      <c r="B16" s="36" t="s">
        <v>51</v>
      </c>
      <c r="C16" s="36"/>
      <c r="D16" s="49">
        <v>971444</v>
      </c>
      <c r="E16" s="97">
        <v>3687</v>
      </c>
      <c r="F16" s="98"/>
      <c r="G16" s="99"/>
      <c r="H16" s="61">
        <v>125153</v>
      </c>
      <c r="I16" s="100">
        <v>1707</v>
      </c>
      <c r="J16" s="101"/>
      <c r="K16" s="61">
        <v>227</v>
      </c>
      <c r="L16" s="100">
        <v>150.37200000000001</v>
      </c>
      <c r="M16" s="101"/>
      <c r="N16" s="44">
        <v>235</v>
      </c>
      <c r="O16" s="100">
        <v>201.767</v>
      </c>
      <c r="P16" s="98"/>
      <c r="Q16" s="44">
        <v>487</v>
      </c>
      <c r="R16" s="100">
        <v>1184</v>
      </c>
      <c r="S16" s="98"/>
      <c r="T16" s="136">
        <f>SUM(H16,K16,N16,Q16)</f>
        <v>126102</v>
      </c>
      <c r="U16" s="140">
        <f>SUM(I16,L16,O16,R16)</f>
        <v>3243.1390000000001</v>
      </c>
      <c r="V16" s="98"/>
      <c r="W16" s="52">
        <f>SUM(T16,D16)</f>
        <v>1097546</v>
      </c>
      <c r="X16" s="110">
        <f>SUM(U16,E16)</f>
        <v>6930.1390000000001</v>
      </c>
      <c r="Y16" s="37"/>
      <c r="Z16" s="24"/>
    </row>
    <row r="17" spans="1:59" s="67" customFormat="1" ht="13.5" thickBot="1" x14ac:dyDescent="0.25">
      <c r="A17" s="158"/>
      <c r="B17" s="157" t="s">
        <v>52</v>
      </c>
      <c r="C17" s="157"/>
      <c r="D17" s="124">
        <f>D15/D16</f>
        <v>1.849617682542689E-2</v>
      </c>
      <c r="E17" s="125">
        <f>E15/E16</f>
        <v>1.3561160835367507E-2</v>
      </c>
      <c r="F17" s="126"/>
      <c r="G17" s="127"/>
      <c r="H17" s="128">
        <f>H15/H16</f>
        <v>0.13838261967351961</v>
      </c>
      <c r="I17" s="129">
        <f>I15/I16</f>
        <v>0.43409490333919154</v>
      </c>
      <c r="J17" s="130"/>
      <c r="K17" s="128">
        <f>K15/K16</f>
        <v>0.76211453744493396</v>
      </c>
      <c r="L17" s="129">
        <f>L15/L16</f>
        <v>0.76534195195914123</v>
      </c>
      <c r="M17" s="130"/>
      <c r="N17" s="128">
        <f>N15/N16</f>
        <v>0.80425531914893622</v>
      </c>
      <c r="O17" s="129">
        <f>O15/O16</f>
        <v>0.80568675749750951</v>
      </c>
      <c r="P17" s="126"/>
      <c r="Q17" s="128">
        <f>Q15/Q16</f>
        <v>0.81314168377823404</v>
      </c>
      <c r="R17" s="129">
        <f>R15/R16</f>
        <v>0.85726351351351349</v>
      </c>
      <c r="S17" s="126"/>
      <c r="T17" s="137">
        <f>T15/T16</f>
        <v>0.14335220694358536</v>
      </c>
      <c r="U17" s="138">
        <f>U15/U16</f>
        <v>0.62706131312903945</v>
      </c>
      <c r="V17" s="126"/>
      <c r="W17" s="131">
        <f>W15/W16</f>
        <v>3.2841448103314123E-2</v>
      </c>
      <c r="X17" s="132">
        <f>X15/X16</f>
        <v>0.30066453212554611</v>
      </c>
      <c r="Y17" s="54"/>
      <c r="Z17" s="87"/>
      <c r="AA17" s="66"/>
      <c r="AB17" s="66"/>
      <c r="AC17" s="66"/>
      <c r="AD17" s="66"/>
    </row>
    <row r="18" spans="1:59" s="9" customFormat="1" x14ac:dyDescent="0.2">
      <c r="A18" s="63"/>
      <c r="B18" s="36"/>
      <c r="C18" s="36"/>
      <c r="D18" s="49"/>
      <c r="E18" s="97"/>
      <c r="F18" s="37"/>
      <c r="G18" s="38"/>
      <c r="H18" s="44"/>
      <c r="I18" s="155"/>
      <c r="J18" s="45"/>
      <c r="K18" s="44"/>
      <c r="L18" s="155"/>
      <c r="M18" s="45"/>
      <c r="N18" s="44"/>
      <c r="O18" s="155"/>
      <c r="P18" s="37"/>
      <c r="Q18" s="44"/>
      <c r="R18" s="155"/>
      <c r="S18" s="37"/>
      <c r="T18" s="136"/>
      <c r="U18" s="147"/>
      <c r="V18" s="37"/>
      <c r="W18" s="52"/>
      <c r="X18" s="108"/>
      <c r="Y18" s="37"/>
      <c r="Z18" s="24"/>
      <c r="AA18" s="2"/>
      <c r="AB18" s="2"/>
      <c r="AC18" s="2"/>
      <c r="AD18" s="2"/>
    </row>
    <row r="19" spans="1:59" s="9" customFormat="1" ht="13.5" thickBot="1" x14ac:dyDescent="0.25">
      <c r="A19" s="63"/>
      <c r="B19" s="36"/>
      <c r="C19" s="36"/>
      <c r="D19" s="49"/>
      <c r="E19" s="97"/>
      <c r="F19" s="37"/>
      <c r="G19" s="38"/>
      <c r="H19" s="44"/>
      <c r="I19" s="155"/>
      <c r="J19" s="45"/>
      <c r="K19" s="44"/>
      <c r="L19" s="155"/>
      <c r="M19" s="45"/>
      <c r="N19" s="44"/>
      <c r="O19" s="155"/>
      <c r="P19" s="37"/>
      <c r="Q19" s="44"/>
      <c r="R19" s="155"/>
      <c r="S19" s="37"/>
      <c r="T19" s="136"/>
      <c r="U19" s="147"/>
      <c r="V19" s="37"/>
      <c r="W19" s="52"/>
      <c r="X19" s="108"/>
      <c r="Y19" s="37"/>
      <c r="Z19" s="24"/>
      <c r="AA19" s="2"/>
      <c r="AB19" s="2"/>
      <c r="AC19" s="2"/>
      <c r="AD19" s="2"/>
    </row>
    <row r="20" spans="1:59" s="1" customFormat="1" x14ac:dyDescent="0.2">
      <c r="A20" s="39" t="s">
        <v>8</v>
      </c>
      <c r="B20" s="40" t="s">
        <v>50</v>
      </c>
      <c r="C20" s="40"/>
      <c r="D20" s="88">
        <v>35323</v>
      </c>
      <c r="E20" s="92">
        <v>105</v>
      </c>
      <c r="F20" s="55"/>
      <c r="G20" s="56"/>
      <c r="H20" s="57">
        <v>28979</v>
      </c>
      <c r="I20" s="95">
        <v>1785</v>
      </c>
      <c r="J20" s="58"/>
      <c r="K20" s="57"/>
      <c r="L20" s="95"/>
      <c r="M20" s="58"/>
      <c r="N20" s="46">
        <v>167</v>
      </c>
      <c r="O20" s="95">
        <v>167</v>
      </c>
      <c r="P20" s="55"/>
      <c r="Q20" s="46">
        <v>861</v>
      </c>
      <c r="R20" s="95">
        <v>1775</v>
      </c>
      <c r="S20" s="55"/>
      <c r="T20" s="135">
        <f>SUM(H20,K20,N20,Q20)</f>
        <v>30007</v>
      </c>
      <c r="U20" s="139">
        <f>SUM(I20,L20,O20,R20)</f>
        <v>3727</v>
      </c>
      <c r="V20" s="55"/>
      <c r="W20" s="47">
        <f>SUM(T20,D20)</f>
        <v>65330</v>
      </c>
      <c r="X20" s="109">
        <f>SUM(U20,E20)</f>
        <v>3832</v>
      </c>
      <c r="Y20" s="37"/>
      <c r="Z20" s="90">
        <v>40451</v>
      </c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59" s="8" customFormat="1" x14ac:dyDescent="0.2">
      <c r="A21" s="64"/>
      <c r="B21" s="36" t="s">
        <v>51</v>
      </c>
      <c r="C21" s="36"/>
      <c r="D21" s="65">
        <v>1834407</v>
      </c>
      <c r="E21" s="150">
        <v>5037.7</v>
      </c>
      <c r="F21" s="59"/>
      <c r="G21" s="60"/>
      <c r="H21" s="61">
        <v>299151</v>
      </c>
      <c r="I21" s="100">
        <v>4841.6000000000004</v>
      </c>
      <c r="J21" s="62"/>
      <c r="K21" s="61"/>
      <c r="L21" s="100"/>
      <c r="M21" s="62"/>
      <c r="N21" s="61">
        <v>229</v>
      </c>
      <c r="O21" s="100">
        <v>221.1</v>
      </c>
      <c r="P21" s="59"/>
      <c r="Q21" s="61">
        <v>1290</v>
      </c>
      <c r="R21" s="100">
        <v>2064.1999999999998</v>
      </c>
      <c r="S21" s="59"/>
      <c r="T21" s="136">
        <f>SUM(H21,K21,N21,Q21)</f>
        <v>300670</v>
      </c>
      <c r="U21" s="140">
        <f>SUM(I21,L21,O21,R21)</f>
        <v>7126.9000000000005</v>
      </c>
      <c r="V21" s="59"/>
      <c r="W21" s="52">
        <f>SUM(T21,D21)</f>
        <v>2135077</v>
      </c>
      <c r="X21" s="110">
        <f>SUM(U21,E21)</f>
        <v>12164.6</v>
      </c>
      <c r="Y21" s="37"/>
      <c r="Z21" s="24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59" s="66" customFormat="1" ht="13.5" thickBot="1" x14ac:dyDescent="0.25">
      <c r="A22" s="156"/>
      <c r="B22" s="157" t="s">
        <v>52</v>
      </c>
      <c r="C22" s="157"/>
      <c r="D22" s="124">
        <f>D20/D21</f>
        <v>1.9255814004198631E-2</v>
      </c>
      <c r="E22" s="125">
        <f>E20/E21</f>
        <v>2.0842844949083908E-2</v>
      </c>
      <c r="F22" s="126"/>
      <c r="G22" s="127"/>
      <c r="H22" s="128">
        <f>H20/H21</f>
        <v>9.6870811061972054E-2</v>
      </c>
      <c r="I22" s="129">
        <f>I20/I21</f>
        <v>0.36867977528089885</v>
      </c>
      <c r="J22" s="161"/>
      <c r="K22" s="162" t="e">
        <f>K20/K21</f>
        <v>#DIV/0!</v>
      </c>
      <c r="L22" s="163" t="e">
        <f>L20/L21</f>
        <v>#DIV/0!</v>
      </c>
      <c r="M22" s="161"/>
      <c r="N22" s="128">
        <f>N20/N21</f>
        <v>0.72925764192139741</v>
      </c>
      <c r="O22" s="129">
        <f>O20/O21</f>
        <v>0.75531433740388965</v>
      </c>
      <c r="P22" s="126"/>
      <c r="Q22" s="128">
        <f>Q20/Q21</f>
        <v>0.66744186046511633</v>
      </c>
      <c r="R22" s="129">
        <f>R20/R21</f>
        <v>0.85989729677356852</v>
      </c>
      <c r="S22" s="126"/>
      <c r="T22" s="137">
        <f>T20/T21</f>
        <v>9.9800445671334018E-2</v>
      </c>
      <c r="U22" s="138">
        <f>U20/U21</f>
        <v>0.52294826642719827</v>
      </c>
      <c r="V22" s="126"/>
      <c r="W22" s="133">
        <f>W20/W21</f>
        <v>3.059842806606038E-2</v>
      </c>
      <c r="X22" s="134">
        <f>X20/X21</f>
        <v>0.31501241306742517</v>
      </c>
      <c r="Y22" s="54"/>
      <c r="Z22" s="87"/>
      <c r="AE22" s="67"/>
      <c r="AF22" s="67"/>
      <c r="AG22" s="67"/>
      <c r="AH22" s="67"/>
      <c r="AI22" s="67"/>
      <c r="AJ22" s="67"/>
      <c r="AK22" s="67"/>
    </row>
    <row r="23" spans="1:59" x14ac:dyDescent="0.2">
      <c r="A23" s="35"/>
      <c r="B23" s="36"/>
      <c r="C23" s="36"/>
      <c r="D23" s="49"/>
      <c r="E23" s="97"/>
      <c r="F23" s="37"/>
      <c r="G23" s="38"/>
      <c r="H23" s="44"/>
      <c r="I23" s="155"/>
      <c r="J23" s="45"/>
      <c r="K23" s="44"/>
      <c r="L23" s="155"/>
      <c r="M23" s="45"/>
      <c r="N23" s="44"/>
      <c r="O23" s="155"/>
      <c r="P23" s="37"/>
      <c r="Q23" s="44"/>
      <c r="R23" s="155"/>
      <c r="S23" s="37"/>
      <c r="T23" s="136"/>
      <c r="U23" s="147"/>
      <c r="V23" s="37"/>
      <c r="W23" s="52"/>
      <c r="X23" s="108"/>
      <c r="Y23" s="37"/>
      <c r="Z23" s="24"/>
      <c r="AE23" s="9"/>
      <c r="AF23" s="9"/>
      <c r="AG23" s="9"/>
      <c r="AH23" s="9"/>
      <c r="AI23" s="9"/>
      <c r="AJ23" s="9"/>
      <c r="AK23" s="9"/>
    </row>
    <row r="24" spans="1:59" ht="13.5" thickBot="1" x14ac:dyDescent="0.25">
      <c r="A24" s="35"/>
      <c r="B24" s="36"/>
      <c r="C24" s="36"/>
      <c r="D24" s="49"/>
      <c r="E24" s="97"/>
      <c r="F24" s="37"/>
      <c r="G24" s="38"/>
      <c r="H24" s="44"/>
      <c r="I24" s="155"/>
      <c r="J24" s="45"/>
      <c r="K24" s="44"/>
      <c r="L24" s="155"/>
      <c r="M24" s="45"/>
      <c r="N24" s="44"/>
      <c r="O24" s="155"/>
      <c r="P24" s="37"/>
      <c r="Q24" s="44"/>
      <c r="R24" s="155"/>
      <c r="S24" s="37"/>
      <c r="T24" s="136"/>
      <c r="U24" s="147"/>
      <c r="V24" s="37"/>
      <c r="W24" s="52"/>
      <c r="X24" s="108"/>
      <c r="Y24" s="37"/>
      <c r="Z24" s="24"/>
      <c r="AE24" s="9"/>
      <c r="AF24" s="9"/>
      <c r="AG24" s="9"/>
      <c r="AH24" s="9"/>
      <c r="AI24" s="9"/>
      <c r="AJ24" s="9"/>
      <c r="AK24" s="9"/>
    </row>
    <row r="25" spans="1:59" x14ac:dyDescent="0.2">
      <c r="A25" s="39" t="s">
        <v>20</v>
      </c>
      <c r="B25" s="40" t="s">
        <v>50</v>
      </c>
      <c r="C25" s="40"/>
      <c r="D25" s="41">
        <v>322</v>
      </c>
      <c r="E25" s="92">
        <v>2.27</v>
      </c>
      <c r="F25" s="55"/>
      <c r="G25" s="56"/>
      <c r="H25" s="57">
        <v>686</v>
      </c>
      <c r="I25" s="95">
        <v>41.46</v>
      </c>
      <c r="J25" s="58"/>
      <c r="K25" s="57">
        <v>23</v>
      </c>
      <c r="L25" s="95">
        <v>13.61</v>
      </c>
      <c r="M25" s="58"/>
      <c r="N25" s="46">
        <v>8</v>
      </c>
      <c r="O25" s="95">
        <v>7.03</v>
      </c>
      <c r="P25" s="55"/>
      <c r="Q25" s="46">
        <v>10</v>
      </c>
      <c r="R25" s="95">
        <v>22.33</v>
      </c>
      <c r="S25" s="55"/>
      <c r="T25" s="135">
        <f>SUM(H25,K25,N25,Q25)</f>
        <v>727</v>
      </c>
      <c r="U25" s="148">
        <f>SUM(I25,L25,O25,R25)</f>
        <v>84.43</v>
      </c>
      <c r="V25" s="55"/>
      <c r="W25" s="47">
        <f>SUM(T25,D25)</f>
        <v>1049</v>
      </c>
      <c r="X25" s="109">
        <f>SUM(U25,E25)</f>
        <v>86.7</v>
      </c>
      <c r="Y25" s="37"/>
      <c r="Z25" s="24">
        <v>40451</v>
      </c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</row>
    <row r="26" spans="1:59" x14ac:dyDescent="0.2">
      <c r="A26" s="48"/>
      <c r="B26" s="36" t="s">
        <v>51</v>
      </c>
      <c r="C26" s="36"/>
      <c r="D26" s="65">
        <v>61109</v>
      </c>
      <c r="E26" s="150">
        <v>284.64</v>
      </c>
      <c r="F26" s="59"/>
      <c r="G26" s="60"/>
      <c r="H26" s="61">
        <v>9782</v>
      </c>
      <c r="I26" s="100">
        <v>136.07</v>
      </c>
      <c r="J26" s="62"/>
      <c r="K26" s="61">
        <v>37</v>
      </c>
      <c r="L26" s="100">
        <v>21.62</v>
      </c>
      <c r="M26" s="62"/>
      <c r="N26" s="61">
        <v>14</v>
      </c>
      <c r="O26" s="100">
        <v>12.35</v>
      </c>
      <c r="P26" s="59"/>
      <c r="Q26" s="61">
        <v>15</v>
      </c>
      <c r="R26" s="100">
        <v>41.96</v>
      </c>
      <c r="S26" s="59"/>
      <c r="T26" s="143">
        <f>SUM(H26,K26,N26,Q26)</f>
        <v>9848</v>
      </c>
      <c r="U26" s="149">
        <f>SUM(I26,L26,O26,R26)</f>
        <v>212</v>
      </c>
      <c r="V26" s="59"/>
      <c r="W26" s="52">
        <f>SUM(T26,D26)</f>
        <v>70957</v>
      </c>
      <c r="X26" s="110">
        <f>SUM(U26,E26)</f>
        <v>496.64</v>
      </c>
      <c r="Y26" s="37"/>
      <c r="Z26" s="24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</row>
    <row r="27" spans="1:59" s="67" customFormat="1" ht="13.5" thickBot="1" x14ac:dyDescent="0.25">
      <c r="A27" s="158"/>
      <c r="B27" s="157" t="s">
        <v>52</v>
      </c>
      <c r="C27" s="157"/>
      <c r="D27" s="124">
        <f>D25/D26</f>
        <v>5.2692729385196944E-3</v>
      </c>
      <c r="E27" s="125">
        <f>E25/E26</f>
        <v>7.9749859471613272E-3</v>
      </c>
      <c r="F27" s="126"/>
      <c r="G27" s="127"/>
      <c r="H27" s="128">
        <f>H25/H26</f>
        <v>7.012880801472092E-2</v>
      </c>
      <c r="I27" s="129">
        <f>I25/I26</f>
        <v>0.30469611229514221</v>
      </c>
      <c r="J27" s="161"/>
      <c r="K27" s="128">
        <f>K25/K26</f>
        <v>0.6216216216216216</v>
      </c>
      <c r="L27" s="129">
        <f>L25/L26</f>
        <v>0.62950971322849203</v>
      </c>
      <c r="M27" s="161"/>
      <c r="N27" s="128">
        <f>N25/N26</f>
        <v>0.5714285714285714</v>
      </c>
      <c r="O27" s="129">
        <f>O25/O26</f>
        <v>0.56923076923076932</v>
      </c>
      <c r="P27" s="126"/>
      <c r="Q27" s="128">
        <f>Q25/Q26</f>
        <v>0.66666666666666663</v>
      </c>
      <c r="R27" s="129">
        <f>R25/R26</f>
        <v>0.53217349857006668</v>
      </c>
      <c r="S27" s="126"/>
      <c r="T27" s="137">
        <f>T25/T26</f>
        <v>7.3822095857026801E-2</v>
      </c>
      <c r="U27" s="138">
        <f>U25/U26</f>
        <v>0.39825471698113213</v>
      </c>
      <c r="V27" s="126"/>
      <c r="W27" s="133">
        <f>W25/W26</f>
        <v>1.4783601336020406E-2</v>
      </c>
      <c r="X27" s="134">
        <f>X25/X26</f>
        <v>0.17457313144329897</v>
      </c>
      <c r="Y27" s="54"/>
      <c r="Z27" s="87"/>
      <c r="AA27" s="66"/>
      <c r="AB27" s="66"/>
      <c r="AC27" s="66"/>
      <c r="AD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  <c r="BG27" s="66"/>
    </row>
    <row r="28" spans="1:59" ht="13.5" thickBot="1" x14ac:dyDescent="0.25">
      <c r="A28" s="35"/>
      <c r="B28" s="36"/>
      <c r="C28" s="36"/>
      <c r="D28" s="68"/>
      <c r="E28" s="69"/>
      <c r="F28" s="59"/>
      <c r="G28" s="70"/>
      <c r="H28" s="71"/>
      <c r="I28" s="72"/>
      <c r="J28" s="73"/>
      <c r="K28" s="71"/>
      <c r="L28" s="72"/>
      <c r="M28" s="73"/>
      <c r="N28" s="71"/>
      <c r="O28" s="72"/>
      <c r="P28" s="74"/>
      <c r="Q28" s="71"/>
      <c r="R28" s="72"/>
      <c r="S28" s="74"/>
      <c r="T28" s="71"/>
      <c r="U28" s="69"/>
      <c r="V28" s="59"/>
      <c r="W28" s="53"/>
      <c r="X28" s="111"/>
      <c r="Y28" s="59"/>
      <c r="Z28" s="17"/>
      <c r="AE28" s="1"/>
      <c r="AF28" s="1"/>
      <c r="AG28" s="1"/>
      <c r="AH28" s="1"/>
      <c r="AI28" s="1"/>
      <c r="AJ28" s="1"/>
      <c r="AK28" s="1"/>
      <c r="BG28" s="9"/>
    </row>
    <row r="29" spans="1:59" s="1" customFormat="1" ht="13.5" x14ac:dyDescent="0.25">
      <c r="B29" s="18"/>
      <c r="C29" s="18"/>
      <c r="D29" s="19"/>
      <c r="E29" s="19"/>
      <c r="F29" s="19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19"/>
      <c r="W29" s="76"/>
      <c r="X29" s="76"/>
      <c r="Y29" s="19"/>
      <c r="Z29" s="20"/>
      <c r="AA29" s="9"/>
      <c r="AB29" s="9"/>
      <c r="AC29" s="9"/>
      <c r="AD29" s="9"/>
      <c r="AE29" s="8"/>
      <c r="AF29" s="8"/>
      <c r="AG29" s="8"/>
      <c r="AH29" s="8"/>
      <c r="AI29" s="8"/>
      <c r="AJ29" s="8"/>
      <c r="AK29" s="8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</row>
    <row r="30" spans="1:59" s="8" customFormat="1" ht="13.5" x14ac:dyDescent="0.25">
      <c r="B30" s="18"/>
      <c r="C30" s="18"/>
      <c r="D30" s="19"/>
      <c r="E30" s="19"/>
      <c r="F30" s="19"/>
      <c r="G30" s="75"/>
      <c r="H30" s="75" t="s">
        <v>54</v>
      </c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19"/>
      <c r="W30" s="76"/>
      <c r="X30" s="76"/>
      <c r="Y30" s="19"/>
      <c r="Z30" s="20"/>
      <c r="AA30" s="9"/>
      <c r="AB30" s="9"/>
      <c r="AC30" s="9"/>
      <c r="AD30" s="9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1"/>
    </row>
    <row r="31" spans="1:59" x14ac:dyDescent="0.25">
      <c r="B31" s="15"/>
      <c r="C31" s="15"/>
      <c r="D31" s="15"/>
      <c r="E31" s="15"/>
      <c r="F31" s="15"/>
      <c r="G31" s="15"/>
      <c r="H31" s="18" t="s">
        <v>68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77"/>
      <c r="X31" s="77"/>
      <c r="Y31" s="15"/>
      <c r="Z31" s="15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8"/>
    </row>
    <row r="32" spans="1:59" ht="13.5" x14ac:dyDescent="0.25">
      <c r="B32" s="14"/>
      <c r="C32" s="14"/>
      <c r="D32" s="14"/>
      <c r="E32" s="14"/>
      <c r="F32" s="14"/>
      <c r="G32" s="14"/>
      <c r="H32" s="9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78"/>
      <c r="X32" s="78"/>
      <c r="Y32" s="14"/>
      <c r="Z32" s="14"/>
      <c r="AA32" s="8"/>
      <c r="AB32" s="8"/>
      <c r="AC32" s="8"/>
      <c r="AD32" s="8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</row>
    <row r="33" spans="2:59" x14ac:dyDescent="0.2">
      <c r="B33" s="15"/>
      <c r="C33" s="15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79"/>
      <c r="X33" s="79"/>
      <c r="Y33" s="23"/>
      <c r="Z33" s="16"/>
      <c r="AE33" s="9"/>
      <c r="AF33" s="9"/>
      <c r="AG33" s="9"/>
      <c r="AH33" s="9"/>
      <c r="AI33" s="9"/>
      <c r="AJ33" s="9"/>
      <c r="AK33" s="9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</row>
    <row r="34" spans="2:59" s="9" customFormat="1" x14ac:dyDescent="0.2">
      <c r="B34" s="15"/>
      <c r="C34" s="15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79"/>
      <c r="X34" s="79"/>
      <c r="Y34" s="23"/>
      <c r="Z34" s="16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</row>
    <row r="35" spans="2:59" x14ac:dyDescent="0.25">
      <c r="B35" s="15"/>
      <c r="C35" s="15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80"/>
      <c r="X35" s="80"/>
      <c r="Y35" s="16"/>
      <c r="Z35" s="16"/>
      <c r="AE35" s="1"/>
      <c r="AF35" s="1"/>
      <c r="AG35" s="1"/>
      <c r="AH35" s="1"/>
      <c r="AI35" s="1"/>
      <c r="AJ35" s="1"/>
      <c r="AK35" s="1"/>
      <c r="BG35" s="9"/>
    </row>
    <row r="36" spans="2:59" x14ac:dyDescent="0.25">
      <c r="B36" s="15"/>
      <c r="C36" s="15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80"/>
      <c r="X36" s="80"/>
      <c r="Y36" s="16"/>
      <c r="Z36" s="16"/>
      <c r="AE36" s="8"/>
      <c r="AF36" s="8"/>
      <c r="AG36" s="8"/>
      <c r="AH36" s="8"/>
      <c r="AI36" s="8"/>
      <c r="AJ36" s="8"/>
      <c r="AK36" s="8"/>
    </row>
    <row r="37" spans="2:59" ht="13.5" x14ac:dyDescent="0.25"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76"/>
      <c r="X37" s="76"/>
      <c r="Y37" s="19"/>
      <c r="Z37" s="20"/>
      <c r="AA37" s="9"/>
      <c r="AB37" s="9"/>
      <c r="AC37" s="9"/>
      <c r="AD37" s="9"/>
    </row>
    <row r="38" spans="2:59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77"/>
      <c r="X38" s="77"/>
      <c r="Y38" s="15"/>
      <c r="Z38" s="15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</row>
    <row r="39" spans="2:59" ht="13.5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78"/>
      <c r="X39" s="78"/>
      <c r="Y39" s="14"/>
      <c r="Z39" s="14"/>
      <c r="AA39" s="8"/>
      <c r="AB39" s="8"/>
      <c r="AC39" s="8"/>
      <c r="AD39" s="8"/>
    </row>
    <row r="40" spans="2:59" x14ac:dyDescent="0.2">
      <c r="B40" s="15"/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80"/>
      <c r="X40" s="80"/>
      <c r="Y40" s="16"/>
      <c r="Z40" s="24"/>
      <c r="AA40" s="4"/>
      <c r="AB40" s="4"/>
      <c r="AE40" s="9"/>
      <c r="AF40" s="9"/>
      <c r="AG40" s="9"/>
      <c r="AH40" s="9"/>
      <c r="AI40" s="9"/>
      <c r="AJ40" s="9"/>
      <c r="AK40" s="9"/>
    </row>
    <row r="41" spans="2:59" x14ac:dyDescent="0.25">
      <c r="B41" s="15"/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80"/>
      <c r="X41" s="80"/>
      <c r="Y41" s="16"/>
      <c r="Z41" s="17"/>
      <c r="AA41" s="4"/>
      <c r="AB41" s="4"/>
    </row>
    <row r="42" spans="2:59" x14ac:dyDescent="0.25">
      <c r="B42" s="15"/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80"/>
      <c r="X42" s="80"/>
      <c r="Y42" s="16"/>
      <c r="Z42" s="17"/>
      <c r="AA42" s="12"/>
    </row>
    <row r="43" spans="2:59" x14ac:dyDescent="0.25">
      <c r="B43" s="15"/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80"/>
      <c r="X43" s="80"/>
      <c r="Y43" s="16"/>
      <c r="Z43" s="17"/>
      <c r="AA43" s="4"/>
    </row>
    <row r="44" spans="2:59" ht="13.5" x14ac:dyDescent="0.25">
      <c r="B44" s="18"/>
      <c r="C44" s="18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76"/>
      <c r="X44" s="76"/>
      <c r="Y44" s="19"/>
      <c r="Z44" s="20"/>
      <c r="AA44" s="11"/>
      <c r="AB44" s="9"/>
      <c r="AC44" s="9"/>
      <c r="AD44" s="9"/>
    </row>
    <row r="45" spans="2:59" x14ac:dyDescent="0.25"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81"/>
      <c r="X45" s="81"/>
      <c r="Y45" s="4"/>
    </row>
    <row r="46" spans="2:59" x14ac:dyDescent="0.25">
      <c r="D46" s="13"/>
      <c r="E46" s="13"/>
      <c r="F46" s="13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82"/>
      <c r="X46" s="82"/>
      <c r="Y46" s="12"/>
    </row>
    <row r="47" spans="2:59" x14ac:dyDescent="0.25">
      <c r="B47" s="21"/>
      <c r="C47" s="21"/>
    </row>
  </sheetData>
  <mergeCells count="9">
    <mergeCell ref="A4:Z4"/>
    <mergeCell ref="K6:L6"/>
    <mergeCell ref="N6:O6"/>
    <mergeCell ref="Q6:R6"/>
    <mergeCell ref="T6:U6"/>
    <mergeCell ref="D5:E5"/>
    <mergeCell ref="G5:U5"/>
    <mergeCell ref="W5:X5"/>
    <mergeCell ref="H6:I6"/>
  </mergeCells>
  <phoneticPr fontId="3" type="noConversion"/>
  <pageMargins left="0.75" right="0.75" top="1" bottom="1" header="0.5" footer="0.5"/>
  <pageSetup paperSize="5" scale="45" orientation="landscape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0">
    <pageSetUpPr fitToPage="1"/>
  </sheetPr>
  <dimension ref="A1:BG47"/>
  <sheetViews>
    <sheetView workbookViewId="0">
      <selection activeCell="N14" sqref="N14"/>
    </sheetView>
  </sheetViews>
  <sheetFormatPr defaultRowHeight="12.75" x14ac:dyDescent="0.25"/>
  <cols>
    <col min="1" max="1" width="6.75" style="2" customWidth="1"/>
    <col min="2" max="2" width="11.875" style="2" customWidth="1"/>
    <col min="3" max="3" width="0.75" style="2" customWidth="1"/>
    <col min="4" max="5" width="8.875" style="2" customWidth="1"/>
    <col min="6" max="6" width="2.625" style="2" customWidth="1"/>
    <col min="7" max="7" width="0.5" style="2" customWidth="1"/>
    <col min="8" max="9" width="8.875" style="2" customWidth="1"/>
    <col min="10" max="10" width="0.625" style="2" customWidth="1"/>
    <col min="11" max="12" width="8.875" style="2" customWidth="1"/>
    <col min="13" max="13" width="0.625" style="2" customWidth="1"/>
    <col min="14" max="15" width="8.875" style="2" customWidth="1"/>
    <col min="16" max="16" width="0.5" style="2" customWidth="1"/>
    <col min="17" max="18" width="8.875" style="2" customWidth="1"/>
    <col min="19" max="19" width="0.625" style="2" customWidth="1"/>
    <col min="20" max="21" width="8.875" style="2" customWidth="1"/>
    <col min="22" max="22" width="2.5" style="2" customWidth="1"/>
    <col min="23" max="24" width="8.875" style="7" customWidth="1"/>
    <col min="25" max="25" width="1.375" style="2" customWidth="1"/>
    <col min="26" max="16384" width="9" style="2"/>
  </cols>
  <sheetData>
    <row r="1" spans="1:26" ht="15.75" customHeight="1" x14ac:dyDescent="0.25">
      <c r="A1" s="164" t="s">
        <v>42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</row>
    <row r="2" spans="1:26" ht="15.75" customHeight="1" x14ac:dyDescent="0.25">
      <c r="A2" s="165" t="s">
        <v>53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5"/>
    </row>
    <row r="4" spans="1:26" s="7" customFormat="1" ht="16.5" customHeight="1" thickBot="1" x14ac:dyDescent="0.3">
      <c r="A4" s="208" t="s">
        <v>1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08"/>
      <c r="T4" s="208"/>
      <c r="U4" s="208"/>
      <c r="V4" s="208"/>
      <c r="W4" s="208"/>
      <c r="X4" s="208"/>
      <c r="Y4" s="208"/>
      <c r="Z4" s="208"/>
    </row>
    <row r="5" spans="1:26" s="8" customFormat="1" ht="15.75" x14ac:dyDescent="0.25">
      <c r="A5" s="25" t="s">
        <v>56</v>
      </c>
      <c r="B5" s="26"/>
      <c r="C5" s="26"/>
      <c r="D5" s="209" t="s">
        <v>3</v>
      </c>
      <c r="E5" s="210"/>
      <c r="F5" s="27"/>
      <c r="G5" s="209" t="s">
        <v>43</v>
      </c>
      <c r="H5" s="211"/>
      <c r="I5" s="211"/>
      <c r="J5" s="211"/>
      <c r="K5" s="211"/>
      <c r="L5" s="211"/>
      <c r="M5" s="211"/>
      <c r="N5" s="211"/>
      <c r="O5" s="211"/>
      <c r="P5" s="211"/>
      <c r="Q5" s="211"/>
      <c r="R5" s="211"/>
      <c r="S5" s="211"/>
      <c r="T5" s="211"/>
      <c r="U5" s="210"/>
      <c r="V5" s="28"/>
      <c r="W5" s="209" t="s">
        <v>11</v>
      </c>
      <c r="X5" s="212"/>
      <c r="Y5" s="28"/>
    </row>
    <row r="6" spans="1:26" s="8" customFormat="1" ht="13.5" x14ac:dyDescent="0.25">
      <c r="A6" s="29"/>
      <c r="B6" s="26"/>
      <c r="C6" s="26"/>
      <c r="D6" s="30"/>
      <c r="E6" s="31"/>
      <c r="F6" s="26"/>
      <c r="G6" s="32"/>
      <c r="H6" s="213" t="s">
        <v>61</v>
      </c>
      <c r="I6" s="214"/>
      <c r="J6" s="33"/>
      <c r="K6" s="213" t="s">
        <v>62</v>
      </c>
      <c r="L6" s="214"/>
      <c r="M6" s="33"/>
      <c r="N6" s="213" t="s">
        <v>63</v>
      </c>
      <c r="O6" s="214"/>
      <c r="P6" s="33"/>
      <c r="Q6" s="215" t="s">
        <v>64</v>
      </c>
      <c r="R6" s="214"/>
      <c r="S6" s="33"/>
      <c r="T6" s="215" t="s">
        <v>44</v>
      </c>
      <c r="U6" s="216"/>
      <c r="V6" s="33"/>
      <c r="W6" s="34"/>
      <c r="X6" s="102"/>
      <c r="Y6" s="26"/>
    </row>
    <row r="7" spans="1:26" s="116" customFormat="1" ht="27" x14ac:dyDescent="0.25">
      <c r="A7" s="112"/>
      <c r="B7" s="113"/>
      <c r="C7" s="113"/>
      <c r="D7" s="103" t="s">
        <v>45</v>
      </c>
      <c r="E7" s="104" t="s">
        <v>46</v>
      </c>
      <c r="F7" s="113"/>
      <c r="G7" s="103"/>
      <c r="H7" s="114" t="s">
        <v>45</v>
      </c>
      <c r="I7" s="115" t="s">
        <v>47</v>
      </c>
      <c r="J7" s="113"/>
      <c r="K7" s="114" t="s">
        <v>45</v>
      </c>
      <c r="L7" s="115" t="s">
        <v>47</v>
      </c>
      <c r="M7" s="113"/>
      <c r="N7" s="114" t="s">
        <v>45</v>
      </c>
      <c r="O7" s="115" t="s">
        <v>47</v>
      </c>
      <c r="P7" s="113"/>
      <c r="Q7" s="114" t="s">
        <v>45</v>
      </c>
      <c r="R7" s="115" t="s">
        <v>47</v>
      </c>
      <c r="S7" s="113"/>
      <c r="T7" s="114" t="s">
        <v>45</v>
      </c>
      <c r="U7" s="104" t="s">
        <v>47</v>
      </c>
      <c r="V7" s="113"/>
      <c r="W7" s="103" t="s">
        <v>45</v>
      </c>
      <c r="X7" s="104" t="s">
        <v>47</v>
      </c>
      <c r="Y7" s="113"/>
      <c r="Z7" s="116" t="s">
        <v>5</v>
      </c>
    </row>
    <row r="8" spans="1:26" s="7" customFormat="1" x14ac:dyDescent="0.2">
      <c r="A8" s="117"/>
      <c r="B8" s="118"/>
      <c r="C8" s="118"/>
      <c r="D8" s="105" t="s">
        <v>48</v>
      </c>
      <c r="E8" s="106" t="s">
        <v>49</v>
      </c>
      <c r="F8" s="119"/>
      <c r="G8" s="85"/>
      <c r="H8" s="120" t="s">
        <v>48</v>
      </c>
      <c r="I8" s="121" t="s">
        <v>49</v>
      </c>
      <c r="J8" s="122"/>
      <c r="K8" s="121" t="s">
        <v>48</v>
      </c>
      <c r="L8" s="121" t="s">
        <v>49</v>
      </c>
      <c r="M8" s="122"/>
      <c r="N8" s="121" t="s">
        <v>48</v>
      </c>
      <c r="O8" s="121" t="s">
        <v>49</v>
      </c>
      <c r="P8" s="123"/>
      <c r="Q8" s="121" t="s">
        <v>48</v>
      </c>
      <c r="R8" s="121" t="s">
        <v>49</v>
      </c>
      <c r="S8" s="123"/>
      <c r="T8" s="121" t="s">
        <v>48</v>
      </c>
      <c r="U8" s="106" t="s">
        <v>49</v>
      </c>
      <c r="V8" s="119"/>
      <c r="W8" s="105" t="s">
        <v>48</v>
      </c>
      <c r="X8" s="106" t="s">
        <v>49</v>
      </c>
      <c r="Y8" s="119"/>
    </row>
    <row r="9" spans="1:26" ht="13.5" thickBot="1" x14ac:dyDescent="0.25">
      <c r="A9" s="35"/>
      <c r="B9" s="36"/>
      <c r="C9" s="36"/>
      <c r="D9" s="49"/>
      <c r="E9" s="50"/>
      <c r="F9" s="37"/>
      <c r="G9" s="38"/>
      <c r="H9" s="44"/>
      <c r="I9" s="51"/>
      <c r="J9" s="45"/>
      <c r="K9" s="44"/>
      <c r="L9" s="51"/>
      <c r="M9" s="45"/>
      <c r="N9" s="44"/>
      <c r="O9" s="51"/>
      <c r="P9" s="37"/>
      <c r="Q9" s="44"/>
      <c r="R9" s="51"/>
      <c r="S9" s="37"/>
      <c r="T9" s="83"/>
      <c r="U9" s="84"/>
      <c r="V9" s="37"/>
      <c r="W9" s="85"/>
      <c r="X9" s="107"/>
      <c r="Y9" s="37"/>
      <c r="Z9" s="24"/>
    </row>
    <row r="10" spans="1:26" x14ac:dyDescent="0.2">
      <c r="A10" s="39" t="s">
        <v>6</v>
      </c>
      <c r="B10" s="40" t="s">
        <v>50</v>
      </c>
      <c r="C10" s="40"/>
      <c r="D10" s="41">
        <v>9291</v>
      </c>
      <c r="E10" s="151">
        <v>30.7</v>
      </c>
      <c r="F10" s="42"/>
      <c r="G10" s="43"/>
      <c r="H10" s="46"/>
      <c r="I10" s="154"/>
      <c r="J10" s="86"/>
      <c r="K10" s="46"/>
      <c r="L10" s="154"/>
      <c r="M10" s="86"/>
      <c r="N10" s="46"/>
      <c r="O10" s="154"/>
      <c r="P10" s="42"/>
      <c r="Q10" s="46"/>
      <c r="R10" s="154"/>
      <c r="S10" s="42"/>
      <c r="T10" s="135">
        <v>8265</v>
      </c>
      <c r="U10" s="146">
        <v>612.6</v>
      </c>
      <c r="V10" s="42"/>
      <c r="W10" s="47">
        <f>D10+T10</f>
        <v>17556</v>
      </c>
      <c r="X10" s="109">
        <f>E10+U10</f>
        <v>643.30000000000007</v>
      </c>
      <c r="Y10" s="37"/>
      <c r="Z10" s="24"/>
    </row>
    <row r="11" spans="1:26" x14ac:dyDescent="0.2">
      <c r="A11" s="48"/>
      <c r="B11" s="36" t="s">
        <v>51</v>
      </c>
      <c r="C11" s="36"/>
      <c r="D11" s="49">
        <v>482055</v>
      </c>
      <c r="E11" s="97">
        <v>1461.8</v>
      </c>
      <c r="F11" s="37"/>
      <c r="G11" s="38"/>
      <c r="H11" s="44"/>
      <c r="I11" s="155"/>
      <c r="J11" s="45"/>
      <c r="K11" s="44"/>
      <c r="L11" s="155"/>
      <c r="M11" s="45"/>
      <c r="N11" s="44"/>
      <c r="O11" s="155"/>
      <c r="P11" s="37"/>
      <c r="Q11" s="44"/>
      <c r="R11" s="155"/>
      <c r="S11" s="37"/>
      <c r="T11" s="136">
        <v>65738</v>
      </c>
      <c r="U11" s="147">
        <v>1693.1</v>
      </c>
      <c r="V11" s="37"/>
      <c r="W11" s="52">
        <f>D11+T11</f>
        <v>547793</v>
      </c>
      <c r="X11" s="110">
        <f>E11+U11</f>
        <v>3154.8999999999996</v>
      </c>
      <c r="Y11" s="37"/>
      <c r="Z11" s="24"/>
    </row>
    <row r="12" spans="1:26" s="66" customFormat="1" ht="13.5" thickBot="1" x14ac:dyDescent="0.25">
      <c r="A12" s="156"/>
      <c r="B12" s="157" t="s">
        <v>52</v>
      </c>
      <c r="C12" s="157"/>
      <c r="D12" s="124">
        <f>D10/D11</f>
        <v>1.9273734324921431E-2</v>
      </c>
      <c r="E12" s="125">
        <f>E10/E11</f>
        <v>2.1001504993843206E-2</v>
      </c>
      <c r="F12" s="126"/>
      <c r="G12" s="127"/>
      <c r="H12" s="159" t="e">
        <f>H10/H11</f>
        <v>#DIV/0!</v>
      </c>
      <c r="I12" s="160" t="e">
        <f>I10/I11</f>
        <v>#DIV/0!</v>
      </c>
      <c r="J12" s="130"/>
      <c r="K12" s="159" t="e">
        <f>K10/K11</f>
        <v>#DIV/0!</v>
      </c>
      <c r="L12" s="160" t="e">
        <f>L10/L11</f>
        <v>#DIV/0!</v>
      </c>
      <c r="M12" s="130"/>
      <c r="N12" s="159" t="e">
        <f>N10/N11</f>
        <v>#DIV/0!</v>
      </c>
      <c r="O12" s="160" t="e">
        <f>O10/O11</f>
        <v>#DIV/0!</v>
      </c>
      <c r="P12" s="126"/>
      <c r="Q12" s="159" t="e">
        <f>Q10/Q11</f>
        <v>#DIV/0!</v>
      </c>
      <c r="R12" s="160" t="e">
        <f>R10/R11</f>
        <v>#DIV/0!</v>
      </c>
      <c r="S12" s="126"/>
      <c r="T12" s="137">
        <f>T10/T11</f>
        <v>0.12572636831056619</v>
      </c>
      <c r="U12" s="138">
        <f>U10/U11</f>
        <v>0.36182151083810765</v>
      </c>
      <c r="V12" s="126"/>
      <c r="W12" s="133">
        <f>W10/W11</f>
        <v>3.204860230050402E-2</v>
      </c>
      <c r="X12" s="134">
        <f>X10/X11</f>
        <v>0.20390503660971826</v>
      </c>
      <c r="Y12" s="54"/>
      <c r="Z12" s="87"/>
    </row>
    <row r="13" spans="1:26" x14ac:dyDescent="0.2">
      <c r="A13" s="35"/>
      <c r="B13" s="36"/>
      <c r="C13" s="36"/>
      <c r="D13" s="49"/>
      <c r="E13" s="97"/>
      <c r="F13" s="37"/>
      <c r="G13" s="38"/>
      <c r="H13" s="44"/>
      <c r="I13" s="155"/>
      <c r="J13" s="45"/>
      <c r="K13" s="44"/>
      <c r="L13" s="155"/>
      <c r="M13" s="45"/>
      <c r="N13" s="44"/>
      <c r="O13" s="155"/>
      <c r="P13" s="37"/>
      <c r="Q13" s="44"/>
      <c r="R13" s="155"/>
      <c r="S13" s="37"/>
      <c r="T13" s="136"/>
      <c r="U13" s="147"/>
      <c r="V13" s="37"/>
      <c r="W13" s="52"/>
      <c r="X13" s="108"/>
      <c r="Y13" s="37"/>
      <c r="Z13" s="24"/>
    </row>
    <row r="14" spans="1:26" ht="13.5" thickBot="1" x14ac:dyDescent="0.25">
      <c r="A14" s="35"/>
      <c r="B14" s="36"/>
      <c r="C14" s="36"/>
      <c r="D14" s="49"/>
      <c r="E14" s="97"/>
      <c r="F14" s="37"/>
      <c r="G14" s="38"/>
      <c r="H14" s="44"/>
      <c r="I14" s="155"/>
      <c r="J14" s="45"/>
      <c r="K14" s="44"/>
      <c r="L14" s="155"/>
      <c r="M14" s="45"/>
      <c r="N14" s="44"/>
      <c r="O14" s="155"/>
      <c r="P14" s="37"/>
      <c r="Q14" s="44"/>
      <c r="R14" s="155"/>
      <c r="S14" s="37"/>
      <c r="T14" s="136"/>
      <c r="U14" s="147"/>
      <c r="V14" s="37"/>
      <c r="W14" s="52"/>
      <c r="X14" s="108"/>
      <c r="Y14" s="37"/>
      <c r="Z14" s="24"/>
    </row>
    <row r="15" spans="1:26" x14ac:dyDescent="0.2">
      <c r="A15" s="39" t="s">
        <v>7</v>
      </c>
      <c r="B15" s="40" t="s">
        <v>50</v>
      </c>
      <c r="C15" s="40"/>
      <c r="D15" s="41">
        <v>9925</v>
      </c>
      <c r="E15" s="92">
        <v>41.204000000000001</v>
      </c>
      <c r="F15" s="93"/>
      <c r="G15" s="94"/>
      <c r="H15" s="57">
        <v>16554</v>
      </c>
      <c r="I15" s="95">
        <v>714.06900000000007</v>
      </c>
      <c r="J15" s="96"/>
      <c r="K15" s="57">
        <v>173</v>
      </c>
      <c r="L15" s="95">
        <v>115.086</v>
      </c>
      <c r="M15" s="96"/>
      <c r="N15" s="46">
        <v>190</v>
      </c>
      <c r="O15" s="95">
        <v>163.41399999999999</v>
      </c>
      <c r="P15" s="93"/>
      <c r="Q15" s="46">
        <v>395</v>
      </c>
      <c r="R15" s="95">
        <v>1014.131</v>
      </c>
      <c r="S15" s="93"/>
      <c r="T15" s="135">
        <f>SUM(H15,K15,N15,Q15)</f>
        <v>17312</v>
      </c>
      <c r="U15" s="139">
        <f>SUM(I15,L15,O15,R15)</f>
        <v>2006.7</v>
      </c>
      <c r="V15" s="93"/>
      <c r="W15" s="47">
        <f>SUM(D15+T15)</f>
        <v>27237</v>
      </c>
      <c r="X15" s="109">
        <f>SUM(E15+U15)</f>
        <v>2047.904</v>
      </c>
      <c r="Y15" s="37"/>
      <c r="Z15" s="24">
        <v>40421</v>
      </c>
    </row>
    <row r="16" spans="1:26" x14ac:dyDescent="0.2">
      <c r="A16" s="48"/>
      <c r="B16" s="36" t="s">
        <v>51</v>
      </c>
      <c r="C16" s="36"/>
      <c r="D16" s="49">
        <v>971547</v>
      </c>
      <c r="E16" s="97">
        <v>3685.8090000000002</v>
      </c>
      <c r="F16" s="98"/>
      <c r="G16" s="99"/>
      <c r="H16" s="61">
        <v>125112</v>
      </c>
      <c r="I16" s="100">
        <v>1707.9390000000001</v>
      </c>
      <c r="J16" s="101"/>
      <c r="K16" s="61">
        <v>227</v>
      </c>
      <c r="L16" s="100">
        <v>150.37200000000001</v>
      </c>
      <c r="M16" s="101"/>
      <c r="N16" s="44">
        <v>234</v>
      </c>
      <c r="O16" s="100">
        <v>200.922</v>
      </c>
      <c r="P16" s="98"/>
      <c r="Q16" s="44">
        <v>487</v>
      </c>
      <c r="R16" s="100">
        <v>1184.693</v>
      </c>
      <c r="S16" s="98"/>
      <c r="T16" s="136">
        <f>SUM(H16,K16,N16,Q16)</f>
        <v>126060</v>
      </c>
      <c r="U16" s="140">
        <f>SUM(I16,L16,O16,R16)</f>
        <v>3243.9260000000004</v>
      </c>
      <c r="V16" s="98"/>
      <c r="W16" s="52">
        <f>SUM(D16+T16)</f>
        <v>1097607</v>
      </c>
      <c r="X16" s="110">
        <f>SUM(E16+U16)</f>
        <v>6929.7350000000006</v>
      </c>
      <c r="Y16" s="37"/>
      <c r="Z16" s="24"/>
    </row>
    <row r="17" spans="1:59" s="67" customFormat="1" ht="13.5" thickBot="1" x14ac:dyDescent="0.25">
      <c r="A17" s="158"/>
      <c r="B17" s="157" t="s">
        <v>52</v>
      </c>
      <c r="C17" s="157"/>
      <c r="D17" s="124">
        <f>D15/D16</f>
        <v>1.0215666354792922E-2</v>
      </c>
      <c r="E17" s="125">
        <f>E15/E16</f>
        <v>1.1179092568280124E-2</v>
      </c>
      <c r="F17" s="126"/>
      <c r="G17" s="127"/>
      <c r="H17" s="128">
        <f>H15/H16</f>
        <v>0.13231344715135238</v>
      </c>
      <c r="I17" s="129">
        <f>I15/I16</f>
        <v>0.41808811673016427</v>
      </c>
      <c r="J17" s="130"/>
      <c r="K17" s="128">
        <f>K15/K16</f>
        <v>0.76211453744493396</v>
      </c>
      <c r="L17" s="129">
        <f>L15/L16</f>
        <v>0.76534195195914123</v>
      </c>
      <c r="M17" s="130"/>
      <c r="N17" s="128">
        <f>N15/N16</f>
        <v>0.81196581196581197</v>
      </c>
      <c r="O17" s="129">
        <f>O15/O16</f>
        <v>0.81332059207055474</v>
      </c>
      <c r="P17" s="126"/>
      <c r="Q17" s="128">
        <f>Q15/Q16</f>
        <v>0.81108829568788499</v>
      </c>
      <c r="R17" s="129">
        <f>R15/R16</f>
        <v>0.85602852384541817</v>
      </c>
      <c r="S17" s="126"/>
      <c r="T17" s="137">
        <f>T15/T16</f>
        <v>0.13733142947802635</v>
      </c>
      <c r="U17" s="138">
        <f>U15/U16</f>
        <v>0.61860227391130373</v>
      </c>
      <c r="V17" s="126"/>
      <c r="W17" s="131">
        <f>W15/W16</f>
        <v>2.4814892762163508E-2</v>
      </c>
      <c r="X17" s="132">
        <f>X15/X16</f>
        <v>0.29552414341962568</v>
      </c>
      <c r="Y17" s="54"/>
      <c r="Z17" s="87"/>
      <c r="AA17" s="66"/>
      <c r="AB17" s="66"/>
      <c r="AC17" s="66"/>
      <c r="AD17" s="66"/>
    </row>
    <row r="18" spans="1:59" s="9" customFormat="1" x14ac:dyDescent="0.2">
      <c r="A18" s="63"/>
      <c r="B18" s="36"/>
      <c r="C18" s="36"/>
      <c r="D18" s="49"/>
      <c r="E18" s="97"/>
      <c r="F18" s="37"/>
      <c r="G18" s="38"/>
      <c r="H18" s="44"/>
      <c r="I18" s="155"/>
      <c r="J18" s="45"/>
      <c r="K18" s="44"/>
      <c r="L18" s="155"/>
      <c r="M18" s="45"/>
      <c r="N18" s="44"/>
      <c r="O18" s="155"/>
      <c r="P18" s="37"/>
      <c r="Q18" s="44"/>
      <c r="R18" s="155"/>
      <c r="S18" s="37"/>
      <c r="T18" s="136"/>
      <c r="U18" s="147"/>
      <c r="V18" s="37"/>
      <c r="W18" s="52"/>
      <c r="X18" s="108"/>
      <c r="Y18" s="37"/>
      <c r="Z18" s="24"/>
      <c r="AA18" s="2"/>
      <c r="AB18" s="2"/>
      <c r="AC18" s="2"/>
      <c r="AD18" s="2"/>
    </row>
    <row r="19" spans="1:59" s="9" customFormat="1" ht="13.5" thickBot="1" x14ac:dyDescent="0.25">
      <c r="A19" s="63"/>
      <c r="B19" s="36"/>
      <c r="C19" s="36"/>
      <c r="D19" s="49"/>
      <c r="E19" s="97"/>
      <c r="F19" s="37"/>
      <c r="G19" s="38"/>
      <c r="H19" s="44"/>
      <c r="I19" s="155"/>
      <c r="J19" s="45"/>
      <c r="K19" s="44"/>
      <c r="L19" s="155"/>
      <c r="M19" s="45"/>
      <c r="N19" s="44"/>
      <c r="O19" s="155"/>
      <c r="P19" s="37"/>
      <c r="Q19" s="44"/>
      <c r="R19" s="155"/>
      <c r="S19" s="37"/>
      <c r="T19" s="136"/>
      <c r="U19" s="147"/>
      <c r="V19" s="37"/>
      <c r="W19" s="52"/>
      <c r="X19" s="108"/>
      <c r="Y19" s="37"/>
      <c r="Z19" s="24"/>
      <c r="AA19" s="2"/>
      <c r="AB19" s="2"/>
      <c r="AC19" s="2"/>
      <c r="AD19" s="2"/>
    </row>
    <row r="20" spans="1:59" s="1" customFormat="1" x14ac:dyDescent="0.2">
      <c r="A20" s="39" t="s">
        <v>8</v>
      </c>
      <c r="B20" s="40" t="s">
        <v>50</v>
      </c>
      <c r="C20" s="40"/>
      <c r="D20" s="88">
        <v>26250</v>
      </c>
      <c r="E20" s="92">
        <v>76.400000000000006</v>
      </c>
      <c r="F20" s="55"/>
      <c r="G20" s="56"/>
      <c r="H20" s="57">
        <v>26635</v>
      </c>
      <c r="I20" s="95">
        <v>1741.7</v>
      </c>
      <c r="J20" s="58"/>
      <c r="K20" s="57"/>
      <c r="L20" s="95"/>
      <c r="M20" s="58"/>
      <c r="N20" s="46">
        <v>165</v>
      </c>
      <c r="O20" s="95">
        <v>165.6</v>
      </c>
      <c r="P20" s="55"/>
      <c r="Q20" s="46">
        <v>854</v>
      </c>
      <c r="R20" s="95">
        <v>1770.4</v>
      </c>
      <c r="S20" s="55"/>
      <c r="T20" s="141">
        <f>SUM(H20,K20,N20,Q20)</f>
        <v>27654</v>
      </c>
      <c r="U20" s="144">
        <f>SUM(I20,L20,O20,R20)</f>
        <v>3677.7</v>
      </c>
      <c r="V20" s="55"/>
      <c r="W20" s="89">
        <f>D20+T20</f>
        <v>53904</v>
      </c>
      <c r="X20" s="152">
        <f>E20+U20</f>
        <v>3754.1</v>
      </c>
      <c r="Y20" s="37"/>
      <c r="Z20" s="90">
        <v>40421</v>
      </c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59" s="8" customFormat="1" x14ac:dyDescent="0.2">
      <c r="A21" s="64"/>
      <c r="B21" s="36" t="s">
        <v>51</v>
      </c>
      <c r="C21" s="36"/>
      <c r="D21" s="65">
        <v>1833954</v>
      </c>
      <c r="E21" s="150">
        <v>5030.2</v>
      </c>
      <c r="F21" s="59"/>
      <c r="G21" s="60"/>
      <c r="H21" s="61">
        <v>299019</v>
      </c>
      <c r="I21" s="100">
        <v>4833.5</v>
      </c>
      <c r="J21" s="62"/>
      <c r="K21" s="61"/>
      <c r="L21" s="100"/>
      <c r="M21" s="62"/>
      <c r="N21" s="61">
        <v>228</v>
      </c>
      <c r="O21" s="100">
        <v>220.3</v>
      </c>
      <c r="P21" s="59"/>
      <c r="Q21" s="61">
        <v>1290</v>
      </c>
      <c r="R21" s="100">
        <v>2059.9</v>
      </c>
      <c r="S21" s="59"/>
      <c r="T21" s="142">
        <f>SUM(H21,K21,N21,Q21)</f>
        <v>300537</v>
      </c>
      <c r="U21" s="145">
        <f>SUM(I21,L21,O21,R21)</f>
        <v>7113.7000000000007</v>
      </c>
      <c r="V21" s="59"/>
      <c r="W21" s="91">
        <f>D21+T21</f>
        <v>2134491</v>
      </c>
      <c r="X21" s="153">
        <f>E21+U21</f>
        <v>12143.900000000001</v>
      </c>
      <c r="Y21" s="37"/>
      <c r="Z21" s="24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59" s="66" customFormat="1" ht="13.5" thickBot="1" x14ac:dyDescent="0.25">
      <c r="A22" s="156"/>
      <c r="B22" s="157" t="s">
        <v>52</v>
      </c>
      <c r="C22" s="157"/>
      <c r="D22" s="124">
        <f>D20/D21</f>
        <v>1.4313336103304663E-2</v>
      </c>
      <c r="E22" s="125">
        <f>E20/E21</f>
        <v>1.5188262892131528E-2</v>
      </c>
      <c r="F22" s="126"/>
      <c r="G22" s="127"/>
      <c r="H22" s="128">
        <f>H20/H21</f>
        <v>8.9074607299201719E-2</v>
      </c>
      <c r="I22" s="129">
        <f>I20/I21</f>
        <v>0.36033929864487435</v>
      </c>
      <c r="J22" s="130"/>
      <c r="K22" s="159" t="e">
        <f>K20/K21</f>
        <v>#DIV/0!</v>
      </c>
      <c r="L22" s="160" t="e">
        <f>L20/L21</f>
        <v>#DIV/0!</v>
      </c>
      <c r="M22" s="130"/>
      <c r="N22" s="128">
        <f>N20/N21</f>
        <v>0.72368421052631582</v>
      </c>
      <c r="O22" s="129">
        <f>O20/O21</f>
        <v>0.75170222423967314</v>
      </c>
      <c r="P22" s="126"/>
      <c r="Q22" s="128">
        <f>Q20/Q21</f>
        <v>0.66201550387596897</v>
      </c>
      <c r="R22" s="129">
        <f>R20/R21</f>
        <v>0.85945919704840046</v>
      </c>
      <c r="S22" s="126"/>
      <c r="T22" s="137">
        <f>T20/T21</f>
        <v>9.2015292626199105E-2</v>
      </c>
      <c r="U22" s="138">
        <f>U20/U21</f>
        <v>0.5169883464301277</v>
      </c>
      <c r="V22" s="126"/>
      <c r="W22" s="133">
        <f>W20/W21</f>
        <v>2.5253795869835009E-2</v>
      </c>
      <c r="X22" s="134">
        <f>X20/X21</f>
        <v>0.30913462726142338</v>
      </c>
      <c r="Y22" s="54"/>
      <c r="Z22" s="87"/>
      <c r="AE22" s="67"/>
      <c r="AF22" s="67"/>
      <c r="AG22" s="67"/>
      <c r="AH22" s="67"/>
      <c r="AI22" s="67"/>
      <c r="AJ22" s="67"/>
      <c r="AK22" s="67"/>
    </row>
    <row r="23" spans="1:59" x14ac:dyDescent="0.2">
      <c r="A23" s="35"/>
      <c r="B23" s="36"/>
      <c r="C23" s="36"/>
      <c r="D23" s="49"/>
      <c r="E23" s="97"/>
      <c r="F23" s="37"/>
      <c r="G23" s="38"/>
      <c r="H23" s="44"/>
      <c r="I23" s="155"/>
      <c r="J23" s="45"/>
      <c r="K23" s="44"/>
      <c r="L23" s="155"/>
      <c r="M23" s="45"/>
      <c r="N23" s="44"/>
      <c r="O23" s="155"/>
      <c r="P23" s="37"/>
      <c r="Q23" s="44"/>
      <c r="R23" s="155"/>
      <c r="S23" s="37"/>
      <c r="T23" s="136"/>
      <c r="U23" s="147"/>
      <c r="V23" s="37"/>
      <c r="W23" s="52"/>
      <c r="X23" s="108"/>
      <c r="Y23" s="37"/>
      <c r="Z23" s="24"/>
      <c r="AE23" s="9"/>
      <c r="AF23" s="9"/>
      <c r="AG23" s="9"/>
      <c r="AH23" s="9"/>
      <c r="AI23" s="9"/>
      <c r="AJ23" s="9"/>
      <c r="AK23" s="9"/>
    </row>
    <row r="24" spans="1:59" ht="13.5" thickBot="1" x14ac:dyDescent="0.25">
      <c r="A24" s="35"/>
      <c r="B24" s="36"/>
      <c r="C24" s="36"/>
      <c r="D24" s="49"/>
      <c r="E24" s="97"/>
      <c r="F24" s="37"/>
      <c r="G24" s="38"/>
      <c r="H24" s="44"/>
      <c r="I24" s="155"/>
      <c r="J24" s="45"/>
      <c r="K24" s="44"/>
      <c r="L24" s="155"/>
      <c r="M24" s="45"/>
      <c r="N24" s="44"/>
      <c r="O24" s="155"/>
      <c r="P24" s="37"/>
      <c r="Q24" s="44"/>
      <c r="R24" s="155"/>
      <c r="S24" s="37"/>
      <c r="T24" s="136"/>
      <c r="U24" s="147"/>
      <c r="V24" s="37"/>
      <c r="W24" s="52"/>
      <c r="X24" s="108"/>
      <c r="Y24" s="37"/>
      <c r="Z24" s="24"/>
      <c r="AE24" s="9"/>
      <c r="AF24" s="9"/>
      <c r="AG24" s="9"/>
      <c r="AH24" s="9"/>
      <c r="AI24" s="9"/>
      <c r="AJ24" s="9"/>
      <c r="AK24" s="9"/>
    </row>
    <row r="25" spans="1:59" x14ac:dyDescent="0.2">
      <c r="A25" s="39" t="s">
        <v>20</v>
      </c>
      <c r="B25" s="40" t="s">
        <v>50</v>
      </c>
      <c r="C25" s="40"/>
      <c r="D25" s="41">
        <v>138</v>
      </c>
      <c r="E25" s="92">
        <v>0.24495500000000001</v>
      </c>
      <c r="F25" s="55"/>
      <c r="G25" s="56"/>
      <c r="H25" s="57">
        <v>830</v>
      </c>
      <c r="I25" s="95"/>
      <c r="J25" s="58"/>
      <c r="K25" s="57">
        <v>23</v>
      </c>
      <c r="L25" s="95"/>
      <c r="M25" s="58"/>
      <c r="N25" s="46">
        <v>8</v>
      </c>
      <c r="O25" s="95"/>
      <c r="P25" s="55"/>
      <c r="Q25" s="46">
        <v>10</v>
      </c>
      <c r="R25" s="95"/>
      <c r="S25" s="55"/>
      <c r="T25" s="135">
        <f>SUM(H25,K25,N25,Q25)</f>
        <v>871</v>
      </c>
      <c r="U25" s="148">
        <v>35.290590999999999</v>
      </c>
      <c r="V25" s="55"/>
      <c r="W25" s="47">
        <f>D25+T25</f>
        <v>1009</v>
      </c>
      <c r="X25" s="109">
        <f>E25+U25</f>
        <v>35.535545999999997</v>
      </c>
      <c r="Y25" s="37"/>
      <c r="Z25" s="24">
        <v>40421</v>
      </c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</row>
    <row r="26" spans="1:59" x14ac:dyDescent="0.2">
      <c r="A26" s="48"/>
      <c r="B26" s="36" t="s">
        <v>51</v>
      </c>
      <c r="C26" s="36"/>
      <c r="D26" s="65">
        <v>62832</v>
      </c>
      <c r="E26" s="150">
        <v>94.673879999999997</v>
      </c>
      <c r="F26" s="59"/>
      <c r="G26" s="60"/>
      <c r="H26" s="61">
        <v>71640</v>
      </c>
      <c r="I26" s="100"/>
      <c r="J26" s="62"/>
      <c r="K26" s="61">
        <v>37</v>
      </c>
      <c r="L26" s="100"/>
      <c r="M26" s="62"/>
      <c r="N26" s="61">
        <v>14</v>
      </c>
      <c r="O26" s="100"/>
      <c r="P26" s="59"/>
      <c r="Q26" s="61">
        <v>14</v>
      </c>
      <c r="R26" s="100"/>
      <c r="S26" s="59"/>
      <c r="T26" s="143">
        <f>SUM(H26,K26,N26,Q26)</f>
        <v>71705</v>
      </c>
      <c r="U26" s="149">
        <v>81.685858999999994</v>
      </c>
      <c r="V26" s="59"/>
      <c r="W26" s="52">
        <f>D26+T26</f>
        <v>134537</v>
      </c>
      <c r="X26" s="110">
        <f>E26+U26</f>
        <v>176.35973899999999</v>
      </c>
      <c r="Y26" s="37"/>
      <c r="Z26" s="24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</row>
    <row r="27" spans="1:59" s="67" customFormat="1" ht="13.5" thickBot="1" x14ac:dyDescent="0.25">
      <c r="A27" s="158"/>
      <c r="B27" s="157" t="s">
        <v>52</v>
      </c>
      <c r="C27" s="157"/>
      <c r="D27" s="124">
        <f>D25/D26</f>
        <v>2.1963330786860199E-3</v>
      </c>
      <c r="E27" s="125">
        <f>E25/E26</f>
        <v>2.5873556676878568E-3</v>
      </c>
      <c r="F27" s="126"/>
      <c r="G27" s="127"/>
      <c r="H27" s="128">
        <f>H25/H26</f>
        <v>1.1585706309324401E-2</v>
      </c>
      <c r="I27" s="160" t="e">
        <f>I25/I26</f>
        <v>#DIV/0!</v>
      </c>
      <c r="J27" s="130"/>
      <c r="K27" s="128">
        <f>K25/K26</f>
        <v>0.6216216216216216</v>
      </c>
      <c r="L27" s="160" t="e">
        <f>L25/L26</f>
        <v>#DIV/0!</v>
      </c>
      <c r="M27" s="130"/>
      <c r="N27" s="128">
        <f>N25/N26</f>
        <v>0.5714285714285714</v>
      </c>
      <c r="O27" s="160" t="e">
        <f>O25/O26</f>
        <v>#DIV/0!</v>
      </c>
      <c r="P27" s="126"/>
      <c r="Q27" s="128">
        <f>Q25/Q26</f>
        <v>0.7142857142857143</v>
      </c>
      <c r="R27" s="160" t="e">
        <f>R25/R26</f>
        <v>#DIV/0!</v>
      </c>
      <c r="S27" s="126"/>
      <c r="T27" s="137">
        <f>T25/T26</f>
        <v>1.2146991144271669E-2</v>
      </c>
      <c r="U27" s="138">
        <f>U25/U26</f>
        <v>0.43202815557096613</v>
      </c>
      <c r="V27" s="126"/>
      <c r="W27" s="133">
        <f>W25/W26</f>
        <v>7.4997955952637568E-3</v>
      </c>
      <c r="X27" s="134">
        <f>X25/X26</f>
        <v>0.20149466199879099</v>
      </c>
      <c r="Y27" s="54"/>
      <c r="Z27" s="87"/>
      <c r="AA27" s="66"/>
      <c r="AB27" s="66"/>
      <c r="AC27" s="66"/>
      <c r="AD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  <c r="BG27" s="66"/>
    </row>
    <row r="28" spans="1:59" ht="13.5" thickBot="1" x14ac:dyDescent="0.25">
      <c r="A28" s="35"/>
      <c r="B28" s="36"/>
      <c r="C28" s="36"/>
      <c r="D28" s="68"/>
      <c r="E28" s="69"/>
      <c r="F28" s="59"/>
      <c r="G28" s="70"/>
      <c r="H28" s="71"/>
      <c r="I28" s="72"/>
      <c r="J28" s="73"/>
      <c r="K28" s="71"/>
      <c r="L28" s="72"/>
      <c r="M28" s="73"/>
      <c r="N28" s="71"/>
      <c r="O28" s="72"/>
      <c r="P28" s="74"/>
      <c r="Q28" s="71"/>
      <c r="R28" s="72"/>
      <c r="S28" s="74"/>
      <c r="T28" s="71"/>
      <c r="U28" s="69"/>
      <c r="V28" s="59"/>
      <c r="W28" s="53"/>
      <c r="X28" s="111"/>
      <c r="Y28" s="59"/>
      <c r="Z28" s="17"/>
      <c r="AE28" s="1"/>
      <c r="AF28" s="1"/>
      <c r="AG28" s="1"/>
      <c r="AH28" s="1"/>
      <c r="AI28" s="1"/>
      <c r="AJ28" s="1"/>
      <c r="AK28" s="1"/>
      <c r="BG28" s="9"/>
    </row>
    <row r="29" spans="1:59" s="1" customFormat="1" ht="13.5" x14ac:dyDescent="0.25">
      <c r="B29" s="18"/>
      <c r="C29" s="18"/>
      <c r="D29" s="19"/>
      <c r="E29" s="19"/>
      <c r="F29" s="19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19"/>
      <c r="W29" s="76"/>
      <c r="X29" s="76"/>
      <c r="Y29" s="19"/>
      <c r="Z29" s="20"/>
      <c r="AA29" s="9"/>
      <c r="AB29" s="9"/>
      <c r="AC29" s="9"/>
      <c r="AD29" s="9"/>
      <c r="AE29" s="8"/>
      <c r="AF29" s="8"/>
      <c r="AG29" s="8"/>
      <c r="AH29" s="8"/>
      <c r="AI29" s="8"/>
      <c r="AJ29" s="8"/>
      <c r="AK29" s="8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</row>
    <row r="30" spans="1:59" s="8" customFormat="1" ht="13.5" x14ac:dyDescent="0.25">
      <c r="B30" s="18"/>
      <c r="C30" s="18"/>
      <c r="D30" s="19"/>
      <c r="E30" s="19"/>
      <c r="F30" s="19"/>
      <c r="G30" s="75"/>
      <c r="H30" s="75" t="s">
        <v>54</v>
      </c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19"/>
      <c r="W30" s="76"/>
      <c r="X30" s="76"/>
      <c r="Y30" s="19"/>
      <c r="Z30" s="20"/>
      <c r="AA30" s="9"/>
      <c r="AB30" s="9"/>
      <c r="AC30" s="9"/>
      <c r="AD30" s="9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1"/>
    </row>
    <row r="31" spans="1:59" x14ac:dyDescent="0.25">
      <c r="B31" s="15"/>
      <c r="C31" s="15"/>
      <c r="D31" s="15"/>
      <c r="E31" s="15"/>
      <c r="F31" s="15"/>
      <c r="G31" s="15"/>
      <c r="H31" s="18" t="s">
        <v>55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77"/>
      <c r="X31" s="77"/>
      <c r="Y31" s="15"/>
      <c r="Z31" s="15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8"/>
    </row>
    <row r="32" spans="1:59" ht="13.5" x14ac:dyDescent="0.25"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78"/>
      <c r="X32" s="78"/>
      <c r="Y32" s="14"/>
      <c r="Z32" s="14"/>
      <c r="AA32" s="8"/>
      <c r="AB32" s="8"/>
      <c r="AC32" s="8"/>
      <c r="AD32" s="8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</row>
    <row r="33" spans="2:59" x14ac:dyDescent="0.2">
      <c r="B33" s="15"/>
      <c r="C33" s="15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79"/>
      <c r="X33" s="79"/>
      <c r="Y33" s="23"/>
      <c r="Z33" s="16"/>
      <c r="AE33" s="9"/>
      <c r="AF33" s="9"/>
      <c r="AG33" s="9"/>
      <c r="AH33" s="9"/>
      <c r="AI33" s="9"/>
      <c r="AJ33" s="9"/>
      <c r="AK33" s="9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</row>
    <row r="34" spans="2:59" s="9" customFormat="1" x14ac:dyDescent="0.2">
      <c r="B34" s="15"/>
      <c r="C34" s="15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79"/>
      <c r="X34" s="79"/>
      <c r="Y34" s="23"/>
      <c r="Z34" s="16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</row>
    <row r="35" spans="2:59" x14ac:dyDescent="0.25">
      <c r="B35" s="15"/>
      <c r="C35" s="15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80"/>
      <c r="X35" s="80"/>
      <c r="Y35" s="16"/>
      <c r="Z35" s="16"/>
      <c r="AE35" s="1"/>
      <c r="AF35" s="1"/>
      <c r="AG35" s="1"/>
      <c r="AH35" s="1"/>
      <c r="AI35" s="1"/>
      <c r="AJ35" s="1"/>
      <c r="AK35" s="1"/>
      <c r="BG35" s="9"/>
    </row>
    <row r="36" spans="2:59" x14ac:dyDescent="0.25">
      <c r="B36" s="15"/>
      <c r="C36" s="15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80"/>
      <c r="X36" s="80"/>
      <c r="Y36" s="16"/>
      <c r="Z36" s="16"/>
      <c r="AE36" s="8"/>
      <c r="AF36" s="8"/>
      <c r="AG36" s="8"/>
      <c r="AH36" s="8"/>
      <c r="AI36" s="8"/>
      <c r="AJ36" s="8"/>
      <c r="AK36" s="8"/>
    </row>
    <row r="37" spans="2:59" ht="13.5" x14ac:dyDescent="0.25"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76"/>
      <c r="X37" s="76"/>
      <c r="Y37" s="19"/>
      <c r="Z37" s="20"/>
      <c r="AA37" s="9"/>
      <c r="AB37" s="9"/>
      <c r="AC37" s="9"/>
      <c r="AD37" s="9"/>
    </row>
    <row r="38" spans="2:59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77"/>
      <c r="X38" s="77"/>
      <c r="Y38" s="15"/>
      <c r="Z38" s="15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</row>
    <row r="39" spans="2:59" ht="13.5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78"/>
      <c r="X39" s="78"/>
      <c r="Y39" s="14"/>
      <c r="Z39" s="14"/>
      <c r="AA39" s="8"/>
      <c r="AB39" s="8"/>
      <c r="AC39" s="8"/>
      <c r="AD39" s="8"/>
    </row>
    <row r="40" spans="2:59" x14ac:dyDescent="0.2">
      <c r="B40" s="15"/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80"/>
      <c r="X40" s="80"/>
      <c r="Y40" s="16"/>
      <c r="Z40" s="24"/>
      <c r="AA40" s="4"/>
      <c r="AB40" s="4"/>
      <c r="AE40" s="9"/>
      <c r="AF40" s="9"/>
      <c r="AG40" s="9"/>
      <c r="AH40" s="9"/>
      <c r="AI40" s="9"/>
      <c r="AJ40" s="9"/>
      <c r="AK40" s="9"/>
    </row>
    <row r="41" spans="2:59" x14ac:dyDescent="0.25">
      <c r="B41" s="15"/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80"/>
      <c r="X41" s="80"/>
      <c r="Y41" s="16"/>
      <c r="Z41" s="17"/>
      <c r="AA41" s="4"/>
      <c r="AB41" s="4"/>
    </row>
    <row r="42" spans="2:59" x14ac:dyDescent="0.25">
      <c r="B42" s="15"/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80"/>
      <c r="X42" s="80"/>
      <c r="Y42" s="16"/>
      <c r="Z42" s="17"/>
      <c r="AA42" s="12"/>
    </row>
    <row r="43" spans="2:59" x14ac:dyDescent="0.25">
      <c r="B43" s="15"/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80"/>
      <c r="X43" s="80"/>
      <c r="Y43" s="16"/>
      <c r="Z43" s="17"/>
      <c r="AA43" s="4"/>
    </row>
    <row r="44" spans="2:59" ht="13.5" x14ac:dyDescent="0.25">
      <c r="B44" s="18"/>
      <c r="C44" s="18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76"/>
      <c r="X44" s="76"/>
      <c r="Y44" s="19"/>
      <c r="Z44" s="20"/>
      <c r="AA44" s="11"/>
      <c r="AB44" s="9"/>
      <c r="AC44" s="9"/>
      <c r="AD44" s="9"/>
    </row>
    <row r="45" spans="2:59" x14ac:dyDescent="0.25"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81"/>
      <c r="X45" s="81"/>
      <c r="Y45" s="4"/>
    </row>
    <row r="46" spans="2:59" x14ac:dyDescent="0.25">
      <c r="D46" s="13"/>
      <c r="E46" s="13"/>
      <c r="F46" s="13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82"/>
      <c r="X46" s="82"/>
      <c r="Y46" s="12"/>
    </row>
    <row r="47" spans="2:59" x14ac:dyDescent="0.25">
      <c r="B47" s="21"/>
      <c r="C47" s="21"/>
    </row>
  </sheetData>
  <mergeCells count="9">
    <mergeCell ref="A4:Z4"/>
    <mergeCell ref="K6:L6"/>
    <mergeCell ref="N6:O6"/>
    <mergeCell ref="Q6:R6"/>
    <mergeCell ref="T6:U6"/>
    <mergeCell ref="D5:E5"/>
    <mergeCell ref="G5:U5"/>
    <mergeCell ref="W5:X5"/>
    <mergeCell ref="H6:I6"/>
  </mergeCells>
  <phoneticPr fontId="3" type="noConversion"/>
  <pageMargins left="0.75" right="0.75" top="1" bottom="1" header="0.5" footer="0.5"/>
  <pageSetup paperSize="5" scale="45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8"/>
  <dimension ref="B1:I29"/>
  <sheetViews>
    <sheetView workbookViewId="0"/>
  </sheetViews>
  <sheetFormatPr defaultRowHeight="12.75" x14ac:dyDescent="0.25"/>
  <cols>
    <col min="1" max="1" width="9" style="2"/>
    <col min="2" max="5" width="17.875" style="2" customWidth="1"/>
    <col min="6" max="16384" width="9" style="2"/>
  </cols>
  <sheetData>
    <row r="1" spans="2:9" x14ac:dyDescent="0.25">
      <c r="B1" s="208" t="s">
        <v>0</v>
      </c>
      <c r="C1" s="208"/>
      <c r="D1" s="208"/>
      <c r="E1" s="208"/>
    </row>
    <row r="2" spans="2:9" x14ac:dyDescent="0.25">
      <c r="B2" s="218" t="s">
        <v>41</v>
      </c>
      <c r="C2" s="218"/>
      <c r="D2" s="218"/>
      <c r="E2" s="218"/>
    </row>
    <row r="4" spans="2:9" s="7" customFormat="1" x14ac:dyDescent="0.25">
      <c r="B4" s="208" t="s">
        <v>1</v>
      </c>
      <c r="C4" s="208"/>
      <c r="D4" s="208"/>
      <c r="E4" s="208"/>
    </row>
    <row r="5" spans="2:9" s="8" customFormat="1" x14ac:dyDescent="0.25">
      <c r="B5" s="14" t="s">
        <v>2</v>
      </c>
      <c r="C5" s="14" t="s">
        <v>3</v>
      </c>
      <c r="D5" s="14" t="s">
        <v>4</v>
      </c>
      <c r="E5" s="14" t="s">
        <v>5</v>
      </c>
    </row>
    <row r="6" spans="2:9" x14ac:dyDescent="0.2">
      <c r="B6" s="15" t="s">
        <v>6</v>
      </c>
      <c r="C6" s="23">
        <v>5118</v>
      </c>
      <c r="D6" s="23">
        <v>7560</v>
      </c>
      <c r="E6" s="24">
        <v>40389</v>
      </c>
    </row>
    <row r="7" spans="2:9" x14ac:dyDescent="0.2">
      <c r="B7" s="15" t="s">
        <v>7</v>
      </c>
      <c r="C7" s="23">
        <v>7490</v>
      </c>
      <c r="D7" s="23">
        <v>16642</v>
      </c>
      <c r="E7" s="24">
        <v>40390</v>
      </c>
      <c r="H7" s="12"/>
      <c r="I7" s="12"/>
    </row>
    <row r="8" spans="2:9" x14ac:dyDescent="0.25">
      <c r="B8" s="15" t="s">
        <v>8</v>
      </c>
      <c r="C8" s="16">
        <v>18452</v>
      </c>
      <c r="D8" s="16">
        <v>25752</v>
      </c>
      <c r="E8" s="17">
        <v>40390</v>
      </c>
    </row>
    <row r="9" spans="2:9" x14ac:dyDescent="0.25">
      <c r="B9" s="15" t="s">
        <v>20</v>
      </c>
      <c r="C9" s="16">
        <v>108</v>
      </c>
      <c r="D9" s="16">
        <v>688</v>
      </c>
      <c r="E9" s="17">
        <v>40390</v>
      </c>
    </row>
    <row r="10" spans="2:9" s="9" customFormat="1" x14ac:dyDescent="0.25">
      <c r="B10" s="18" t="s">
        <v>9</v>
      </c>
      <c r="C10" s="19">
        <f>SUM(C6:C9)</f>
        <v>31168</v>
      </c>
      <c r="D10" s="19">
        <f>SUM(D6:D9)</f>
        <v>50642</v>
      </c>
      <c r="E10" s="20">
        <f>SUM(C10:D10)</f>
        <v>81810</v>
      </c>
    </row>
    <row r="11" spans="2:9" x14ac:dyDescent="0.25">
      <c r="B11" s="15"/>
      <c r="C11" s="15"/>
      <c r="D11" s="15"/>
      <c r="E11" s="15"/>
    </row>
    <row r="12" spans="2:9" s="1" customFormat="1" x14ac:dyDescent="0.25">
      <c r="B12" s="217" t="s">
        <v>10</v>
      </c>
      <c r="C12" s="217"/>
      <c r="D12" s="217"/>
      <c r="E12" s="217"/>
    </row>
    <row r="13" spans="2:9" s="8" customFormat="1" x14ac:dyDescent="0.25">
      <c r="B13" s="14" t="s">
        <v>2</v>
      </c>
      <c r="C13" s="14" t="s">
        <v>3</v>
      </c>
      <c r="D13" s="14" t="s">
        <v>4</v>
      </c>
      <c r="E13" s="14" t="s">
        <v>11</v>
      </c>
    </row>
    <row r="14" spans="2:9" x14ac:dyDescent="0.2">
      <c r="B14" s="15" t="s">
        <v>6</v>
      </c>
      <c r="C14" s="23">
        <v>476776</v>
      </c>
      <c r="D14" s="23">
        <v>58174</v>
      </c>
      <c r="E14" s="16">
        <f>SUM(C14:D14)</f>
        <v>534950</v>
      </c>
    </row>
    <row r="15" spans="2:9" x14ac:dyDescent="0.2">
      <c r="B15" s="15" t="s">
        <v>7</v>
      </c>
      <c r="C15" s="23">
        <v>971063</v>
      </c>
      <c r="D15" s="23">
        <v>125934</v>
      </c>
      <c r="E15" s="16">
        <f>SUM(C15:D15)</f>
        <v>1096997</v>
      </c>
    </row>
    <row r="16" spans="2:9" x14ac:dyDescent="0.25">
      <c r="B16" s="15" t="s">
        <v>8</v>
      </c>
      <c r="C16" s="16">
        <v>1833166</v>
      </c>
      <c r="D16" s="16">
        <v>300270</v>
      </c>
      <c r="E16" s="16">
        <f>SUM(C16:D16)</f>
        <v>2133436</v>
      </c>
    </row>
    <row r="17" spans="2:7" x14ac:dyDescent="0.25">
      <c r="B17" s="15" t="s">
        <v>20</v>
      </c>
      <c r="C17" s="16">
        <v>63267</v>
      </c>
      <c r="D17" s="16">
        <v>9101</v>
      </c>
      <c r="E17" s="16">
        <f>SUM(C17:D17)</f>
        <v>72368</v>
      </c>
    </row>
    <row r="18" spans="2:7" s="9" customFormat="1" x14ac:dyDescent="0.25">
      <c r="B18" s="18" t="s">
        <v>9</v>
      </c>
      <c r="C18" s="19">
        <f>SUM(C14:C17)</f>
        <v>3344272</v>
      </c>
      <c r="D18" s="19">
        <f>SUM(D14:D17)</f>
        <v>493479</v>
      </c>
      <c r="E18" s="20">
        <f>SUM(C18:D18)</f>
        <v>3837751</v>
      </c>
    </row>
    <row r="19" spans="2:7" x14ac:dyDescent="0.25">
      <c r="B19" s="15"/>
      <c r="C19" s="15"/>
      <c r="D19" s="15"/>
      <c r="E19" s="15"/>
    </row>
    <row r="20" spans="2:7" s="1" customFormat="1" x14ac:dyDescent="0.25">
      <c r="B20" s="217" t="s">
        <v>14</v>
      </c>
      <c r="C20" s="217"/>
      <c r="D20" s="217"/>
      <c r="E20" s="217"/>
    </row>
    <row r="21" spans="2:7" s="8" customFormat="1" x14ac:dyDescent="0.25">
      <c r="B21" s="14" t="s">
        <v>2</v>
      </c>
      <c r="C21" s="14" t="s">
        <v>12</v>
      </c>
      <c r="D21" s="14" t="s">
        <v>13</v>
      </c>
      <c r="E21" s="14" t="s">
        <v>5</v>
      </c>
    </row>
    <row r="22" spans="2:7" x14ac:dyDescent="0.2">
      <c r="B22" s="15" t="s">
        <v>6</v>
      </c>
      <c r="C22" s="16">
        <v>2511.6</v>
      </c>
      <c r="D22" s="16">
        <v>629.70000000000005</v>
      </c>
      <c r="E22" s="24">
        <v>40389</v>
      </c>
      <c r="F22" s="4"/>
      <c r="G22" s="4"/>
    </row>
    <row r="23" spans="2:7" x14ac:dyDescent="0.25">
      <c r="B23" s="15" t="s">
        <v>7</v>
      </c>
      <c r="C23" s="16">
        <v>4978.7</v>
      </c>
      <c r="D23" s="16">
        <v>1951.1</v>
      </c>
      <c r="E23" s="17">
        <v>40365</v>
      </c>
      <c r="F23" s="4"/>
      <c r="G23" s="4"/>
    </row>
    <row r="24" spans="2:7" x14ac:dyDescent="0.25">
      <c r="B24" s="15" t="s">
        <v>8</v>
      </c>
      <c r="C24" s="16">
        <v>8480.2999999999993</v>
      </c>
      <c r="D24" s="16">
        <v>3662</v>
      </c>
      <c r="E24" s="17">
        <v>40390</v>
      </c>
      <c r="F24" s="12"/>
    </row>
    <row r="25" spans="2:7" x14ac:dyDescent="0.25">
      <c r="B25" s="15" t="s">
        <v>20</v>
      </c>
      <c r="C25" s="16">
        <v>477</v>
      </c>
      <c r="D25" s="16">
        <v>84</v>
      </c>
      <c r="E25" s="17">
        <v>40390</v>
      </c>
      <c r="F25" s="4"/>
    </row>
    <row r="26" spans="2:7" s="9" customFormat="1" x14ac:dyDescent="0.25">
      <c r="B26" s="18" t="s">
        <v>9</v>
      </c>
      <c r="C26" s="19">
        <f>SUM(C22:C25)</f>
        <v>16447.599999999999</v>
      </c>
      <c r="D26" s="19">
        <f>SUM(D22:D25)</f>
        <v>6326.8</v>
      </c>
      <c r="E26" s="20">
        <f>SUM(C26:D26)</f>
        <v>22774.399999999998</v>
      </c>
      <c r="F26" s="11"/>
    </row>
    <row r="27" spans="2:7" x14ac:dyDescent="0.25">
      <c r="C27" s="4"/>
      <c r="D27" s="4"/>
    </row>
    <row r="28" spans="2:7" x14ac:dyDescent="0.25">
      <c r="C28" s="13"/>
      <c r="D28" s="12"/>
    </row>
    <row r="29" spans="2:7" x14ac:dyDescent="0.25">
      <c r="B29" s="21"/>
    </row>
  </sheetData>
  <mergeCells count="5">
    <mergeCell ref="B4:E4"/>
    <mergeCell ref="B12:E12"/>
    <mergeCell ref="B20:E20"/>
    <mergeCell ref="B1:E1"/>
    <mergeCell ref="B2:E2"/>
  </mergeCells>
  <phoneticPr fontId="3" type="noConversion"/>
  <hyperlinks>
    <hyperlink ref="B20" r:id="rId1" location="a1" display="a1"/>
  </hyperlinks>
  <pageMargins left="0.75" right="0.75" top="1" bottom="1" header="0.5" footer="0.5"/>
  <pageSetup orientation="portrait" horizontalDpi="300" verticalDpi="300" r:id="rId2"/>
  <headerFooter alignWithMargins="0"/>
  <drawing r:id="rId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/>
  <dimension ref="B1:I29"/>
  <sheetViews>
    <sheetView workbookViewId="0"/>
  </sheetViews>
  <sheetFormatPr defaultRowHeight="12.75" x14ac:dyDescent="0.25"/>
  <cols>
    <col min="1" max="1" width="9" style="2"/>
    <col min="2" max="5" width="17.875" style="2" customWidth="1"/>
    <col min="6" max="16384" width="9" style="2"/>
  </cols>
  <sheetData>
    <row r="1" spans="2:9" x14ac:dyDescent="0.25">
      <c r="B1" s="208" t="s">
        <v>0</v>
      </c>
      <c r="C1" s="208"/>
      <c r="D1" s="208"/>
      <c r="E1" s="208"/>
    </row>
    <row r="2" spans="2:9" x14ac:dyDescent="0.25">
      <c r="B2" s="218" t="s">
        <v>40</v>
      </c>
      <c r="C2" s="218"/>
      <c r="D2" s="218"/>
      <c r="E2" s="218"/>
    </row>
    <row r="4" spans="2:9" s="7" customFormat="1" x14ac:dyDescent="0.25">
      <c r="B4" s="208" t="s">
        <v>1</v>
      </c>
      <c r="C4" s="208"/>
      <c r="D4" s="208"/>
      <c r="E4" s="208"/>
    </row>
    <row r="5" spans="2:9" s="8" customFormat="1" x14ac:dyDescent="0.25">
      <c r="B5" s="14" t="s">
        <v>2</v>
      </c>
      <c r="C5" s="14" t="s">
        <v>3</v>
      </c>
      <c r="D5" s="14" t="s">
        <v>4</v>
      </c>
      <c r="E5" s="14" t="s">
        <v>5</v>
      </c>
    </row>
    <row r="6" spans="2:9" x14ac:dyDescent="0.2">
      <c r="B6" s="15" t="s">
        <v>6</v>
      </c>
      <c r="C6" s="23">
        <v>1738</v>
      </c>
      <c r="D6" s="23">
        <v>6747</v>
      </c>
      <c r="E6" s="24">
        <v>40361</v>
      </c>
    </row>
    <row r="7" spans="2:9" x14ac:dyDescent="0.2">
      <c r="B7" s="15" t="s">
        <v>7</v>
      </c>
      <c r="C7" s="23">
        <v>3144</v>
      </c>
      <c r="D7" s="23">
        <v>14360</v>
      </c>
      <c r="E7" s="24">
        <v>40359</v>
      </c>
      <c r="H7" s="12"/>
      <c r="I7" s="12"/>
    </row>
    <row r="8" spans="2:9" x14ac:dyDescent="0.25">
      <c r="B8" s="15" t="s">
        <v>8</v>
      </c>
      <c r="C8" s="16">
        <v>11041</v>
      </c>
      <c r="D8" s="16">
        <v>21800</v>
      </c>
      <c r="E8" s="17">
        <v>40359</v>
      </c>
    </row>
    <row r="9" spans="2:9" x14ac:dyDescent="0.25">
      <c r="B9" s="15" t="s">
        <v>20</v>
      </c>
      <c r="C9" s="16">
        <v>74</v>
      </c>
      <c r="D9" s="16">
        <v>609</v>
      </c>
      <c r="E9" s="17">
        <v>40359</v>
      </c>
    </row>
    <row r="10" spans="2:9" s="9" customFormat="1" x14ac:dyDescent="0.25">
      <c r="B10" s="18" t="s">
        <v>9</v>
      </c>
      <c r="C10" s="19">
        <f>SUM(C6:C9)</f>
        <v>15997</v>
      </c>
      <c r="D10" s="19">
        <f>SUM(D6:D9)</f>
        <v>43516</v>
      </c>
      <c r="E10" s="20">
        <f>SUM(C10:D10)</f>
        <v>59513</v>
      </c>
    </row>
    <row r="11" spans="2:9" x14ac:dyDescent="0.25">
      <c r="B11" s="15"/>
      <c r="C11" s="15"/>
      <c r="D11" s="15"/>
      <c r="E11" s="15"/>
    </row>
    <row r="12" spans="2:9" s="1" customFormat="1" x14ac:dyDescent="0.25">
      <c r="B12" s="217" t="s">
        <v>10</v>
      </c>
      <c r="C12" s="217"/>
      <c r="D12" s="217"/>
      <c r="E12" s="217"/>
    </row>
    <row r="13" spans="2:9" s="8" customFormat="1" x14ac:dyDescent="0.25">
      <c r="B13" s="14" t="s">
        <v>2</v>
      </c>
      <c r="C13" s="14" t="s">
        <v>3</v>
      </c>
      <c r="D13" s="14" t="s">
        <v>4</v>
      </c>
      <c r="E13" s="14" t="s">
        <v>11</v>
      </c>
    </row>
    <row r="14" spans="2:9" x14ac:dyDescent="0.2">
      <c r="B14" s="15" t="s">
        <v>6</v>
      </c>
      <c r="C14" s="23">
        <v>479808</v>
      </c>
      <c r="D14" s="23">
        <v>58969</v>
      </c>
      <c r="E14" s="16">
        <f>SUM(C14:D14)</f>
        <v>538777</v>
      </c>
    </row>
    <row r="15" spans="2:9" x14ac:dyDescent="0.2">
      <c r="B15" s="15" t="s">
        <v>7</v>
      </c>
      <c r="C15" s="23">
        <v>971046</v>
      </c>
      <c r="D15" s="23">
        <v>125977</v>
      </c>
      <c r="E15" s="16">
        <f>SUM(C15:D15)</f>
        <v>1097023</v>
      </c>
    </row>
    <row r="16" spans="2:9" x14ac:dyDescent="0.25">
      <c r="B16" s="15" t="s">
        <v>8</v>
      </c>
      <c r="C16" s="16">
        <v>1832731</v>
      </c>
      <c r="D16" s="16">
        <v>300035</v>
      </c>
      <c r="E16" s="16">
        <f>SUM(C16:D16)</f>
        <v>2132766</v>
      </c>
    </row>
    <row r="17" spans="2:7" x14ac:dyDescent="0.25">
      <c r="B17" s="15" t="s">
        <v>20</v>
      </c>
      <c r="C17" s="16">
        <v>63301</v>
      </c>
      <c r="D17" s="16">
        <v>9113</v>
      </c>
      <c r="E17" s="16">
        <f>SUM(C17:D17)</f>
        <v>72414</v>
      </c>
    </row>
    <row r="18" spans="2:7" s="9" customFormat="1" x14ac:dyDescent="0.25">
      <c r="B18" s="18" t="s">
        <v>9</v>
      </c>
      <c r="C18" s="19">
        <f>SUM(C14:C17)</f>
        <v>3346886</v>
      </c>
      <c r="D18" s="19">
        <f>SUM(D14:D17)</f>
        <v>494094</v>
      </c>
      <c r="E18" s="20">
        <f>SUM(C18:D18)</f>
        <v>3840980</v>
      </c>
    </row>
    <row r="19" spans="2:7" x14ac:dyDescent="0.25">
      <c r="B19" s="15"/>
      <c r="C19" s="15"/>
      <c r="D19" s="15"/>
      <c r="E19" s="15"/>
    </row>
    <row r="20" spans="2:7" s="1" customFormat="1" x14ac:dyDescent="0.25">
      <c r="B20" s="217" t="s">
        <v>14</v>
      </c>
      <c r="C20" s="217"/>
      <c r="D20" s="217"/>
      <c r="E20" s="217"/>
    </row>
    <row r="21" spans="2:7" s="8" customFormat="1" x14ac:dyDescent="0.25">
      <c r="B21" s="14" t="s">
        <v>2</v>
      </c>
      <c r="C21" s="14" t="s">
        <v>12</v>
      </c>
      <c r="D21" s="14" t="s">
        <v>13</v>
      </c>
      <c r="E21" s="14" t="s">
        <v>5</v>
      </c>
    </row>
    <row r="22" spans="2:7" x14ac:dyDescent="0.2">
      <c r="B22" s="15" t="s">
        <v>6</v>
      </c>
      <c r="C22" s="16">
        <v>2511.6</v>
      </c>
      <c r="D22" s="16">
        <v>604.6</v>
      </c>
      <c r="E22" s="24">
        <v>40361</v>
      </c>
      <c r="F22" s="4"/>
      <c r="G22" s="4"/>
    </row>
    <row r="23" spans="2:7" x14ac:dyDescent="0.25">
      <c r="B23" s="15" t="s">
        <v>7</v>
      </c>
      <c r="C23" s="16">
        <v>4972</v>
      </c>
      <c r="D23" s="16">
        <v>1957.7</v>
      </c>
      <c r="E23" s="17">
        <v>40357</v>
      </c>
      <c r="F23" s="4"/>
      <c r="G23" s="4"/>
    </row>
    <row r="24" spans="2:7" x14ac:dyDescent="0.25">
      <c r="B24" s="15" t="s">
        <v>8</v>
      </c>
      <c r="C24" s="16">
        <v>8589.6</v>
      </c>
      <c r="D24" s="16">
        <v>3554.2</v>
      </c>
      <c r="E24" s="17">
        <v>40359</v>
      </c>
      <c r="F24" s="12"/>
    </row>
    <row r="25" spans="2:7" x14ac:dyDescent="0.25">
      <c r="B25" s="15" t="s">
        <v>20</v>
      </c>
      <c r="C25" s="16">
        <v>477</v>
      </c>
      <c r="D25" s="16">
        <v>81</v>
      </c>
      <c r="E25" s="17">
        <v>40359</v>
      </c>
      <c r="F25" s="4"/>
    </row>
    <row r="26" spans="2:7" s="9" customFormat="1" x14ac:dyDescent="0.25">
      <c r="B26" s="18" t="s">
        <v>9</v>
      </c>
      <c r="C26" s="19">
        <f>SUM(C22:C25)</f>
        <v>16550.2</v>
      </c>
      <c r="D26" s="19">
        <f>SUM(D22:D25)</f>
        <v>6197.5</v>
      </c>
      <c r="E26" s="20">
        <f>SUM(C26:D26)</f>
        <v>22747.7</v>
      </c>
      <c r="F26" s="11"/>
    </row>
    <row r="27" spans="2:7" x14ac:dyDescent="0.25">
      <c r="C27" s="4"/>
      <c r="D27" s="4"/>
    </row>
    <row r="28" spans="2:7" x14ac:dyDescent="0.25">
      <c r="C28" s="13"/>
      <c r="D28" s="12"/>
    </row>
    <row r="29" spans="2:7" x14ac:dyDescent="0.25">
      <c r="B29" s="21"/>
    </row>
  </sheetData>
  <mergeCells count="5">
    <mergeCell ref="B4:E4"/>
    <mergeCell ref="B12:E12"/>
    <mergeCell ref="B20:E20"/>
    <mergeCell ref="B1:E1"/>
    <mergeCell ref="B2:E2"/>
  </mergeCells>
  <phoneticPr fontId="3" type="noConversion"/>
  <hyperlinks>
    <hyperlink ref="B20" r:id="rId1" location="a1" display="a1"/>
  </hyperlinks>
  <pageMargins left="0.75" right="0.75" top="1" bottom="1" header="0.5" footer="0.5"/>
  <pageSetup orientation="portrait" horizontalDpi="300" verticalDpi="300" r:id="rId2"/>
  <headerFooter alignWithMargins="0"/>
  <drawing r:id="rId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/>
  <dimension ref="B1:I29"/>
  <sheetViews>
    <sheetView workbookViewId="0"/>
  </sheetViews>
  <sheetFormatPr defaultRowHeight="12.75" x14ac:dyDescent="0.25"/>
  <cols>
    <col min="1" max="1" width="9" style="2"/>
    <col min="2" max="5" width="17.875" style="2" customWidth="1"/>
    <col min="6" max="16384" width="9" style="2"/>
  </cols>
  <sheetData>
    <row r="1" spans="2:9" x14ac:dyDescent="0.25">
      <c r="B1" s="208" t="s">
        <v>0</v>
      </c>
      <c r="C1" s="208"/>
      <c r="D1" s="208"/>
      <c r="E1" s="208"/>
    </row>
    <row r="2" spans="2:9" x14ac:dyDescent="0.25">
      <c r="B2" s="218" t="s">
        <v>39</v>
      </c>
      <c r="C2" s="218"/>
      <c r="D2" s="218"/>
      <c r="E2" s="218"/>
    </row>
    <row r="4" spans="2:9" s="7" customFormat="1" x14ac:dyDescent="0.25">
      <c r="B4" s="208" t="s">
        <v>1</v>
      </c>
      <c r="C4" s="208"/>
      <c r="D4" s="208"/>
      <c r="E4" s="208"/>
    </row>
    <row r="5" spans="2:9" s="8" customFormat="1" x14ac:dyDescent="0.25">
      <c r="B5" s="14" t="s">
        <v>2</v>
      </c>
      <c r="C5" s="14" t="s">
        <v>3</v>
      </c>
      <c r="D5" s="14" t="s">
        <v>4</v>
      </c>
      <c r="E5" s="14" t="s">
        <v>5</v>
      </c>
    </row>
    <row r="6" spans="2:9" x14ac:dyDescent="0.2">
      <c r="B6" s="15" t="s">
        <v>6</v>
      </c>
      <c r="C6" s="22">
        <v>739</v>
      </c>
      <c r="D6" s="23">
        <v>6068</v>
      </c>
      <c r="E6" s="24">
        <v>40326</v>
      </c>
    </row>
    <row r="7" spans="2:9" x14ac:dyDescent="0.2">
      <c r="B7" s="15" t="s">
        <v>7</v>
      </c>
      <c r="C7" s="22">
        <v>851</v>
      </c>
      <c r="D7" s="23">
        <v>13816</v>
      </c>
      <c r="E7" s="24">
        <v>40329</v>
      </c>
      <c r="H7" s="12"/>
      <c r="I7" s="12"/>
    </row>
    <row r="8" spans="2:9" x14ac:dyDescent="0.25">
      <c r="B8" s="15" t="s">
        <v>8</v>
      </c>
      <c r="C8" s="16">
        <v>4941</v>
      </c>
      <c r="D8" s="16">
        <v>20103</v>
      </c>
      <c r="E8" s="17">
        <v>40329</v>
      </c>
    </row>
    <row r="9" spans="2:9" x14ac:dyDescent="0.25">
      <c r="B9" s="15" t="s">
        <v>20</v>
      </c>
      <c r="C9" s="16">
        <v>63</v>
      </c>
      <c r="D9" s="16">
        <v>568</v>
      </c>
      <c r="E9" s="17">
        <v>40329</v>
      </c>
    </row>
    <row r="10" spans="2:9" s="9" customFormat="1" x14ac:dyDescent="0.25">
      <c r="B10" s="18" t="s">
        <v>9</v>
      </c>
      <c r="C10" s="19">
        <f>SUM(C6:C9)</f>
        <v>6594</v>
      </c>
      <c r="D10" s="19">
        <f>SUM(D6:D9)</f>
        <v>40555</v>
      </c>
      <c r="E10" s="20">
        <f>SUM(C10:D10)</f>
        <v>47149</v>
      </c>
    </row>
    <row r="11" spans="2:9" x14ac:dyDescent="0.25">
      <c r="B11" s="15"/>
      <c r="C11" s="15"/>
      <c r="D11" s="15"/>
      <c r="E11" s="15"/>
    </row>
    <row r="12" spans="2:9" s="1" customFormat="1" x14ac:dyDescent="0.25">
      <c r="B12" s="217" t="s">
        <v>10</v>
      </c>
      <c r="C12" s="217"/>
      <c r="D12" s="217"/>
      <c r="E12" s="217"/>
    </row>
    <row r="13" spans="2:9" s="8" customFormat="1" x14ac:dyDescent="0.25">
      <c r="B13" s="14" t="s">
        <v>2</v>
      </c>
      <c r="C13" s="14" t="s">
        <v>3</v>
      </c>
      <c r="D13" s="14" t="s">
        <v>4</v>
      </c>
      <c r="E13" s="14" t="s">
        <v>11</v>
      </c>
    </row>
    <row r="14" spans="2:9" x14ac:dyDescent="0.2">
      <c r="B14" s="15" t="s">
        <v>6</v>
      </c>
      <c r="C14" s="23">
        <v>480769</v>
      </c>
      <c r="D14" s="23">
        <v>59629</v>
      </c>
      <c r="E14" s="16">
        <v>540398</v>
      </c>
    </row>
    <row r="15" spans="2:9" x14ac:dyDescent="0.2">
      <c r="B15" s="15" t="s">
        <v>7</v>
      </c>
      <c r="C15" s="23">
        <v>970573</v>
      </c>
      <c r="D15" s="23">
        <v>125926</v>
      </c>
      <c r="E15" s="16">
        <v>1096499</v>
      </c>
    </row>
    <row r="16" spans="2:9" x14ac:dyDescent="0.25">
      <c r="B16" s="15" t="s">
        <v>8</v>
      </c>
      <c r="C16" s="16">
        <v>1832419</v>
      </c>
      <c r="D16" s="16">
        <v>299666</v>
      </c>
      <c r="E16" s="16">
        <v>2132085</v>
      </c>
    </row>
    <row r="17" spans="2:7" x14ac:dyDescent="0.25">
      <c r="B17" s="15" t="s">
        <v>20</v>
      </c>
      <c r="C17" s="16">
        <v>63364</v>
      </c>
      <c r="D17" s="16">
        <v>9101</v>
      </c>
      <c r="E17" s="16">
        <v>40329</v>
      </c>
    </row>
    <row r="18" spans="2:7" s="9" customFormat="1" x14ac:dyDescent="0.25">
      <c r="B18" s="18" t="s">
        <v>9</v>
      </c>
      <c r="C18" s="19">
        <f>SUM(C14:C17)</f>
        <v>3347125</v>
      </c>
      <c r="D18" s="19">
        <f>SUM(D14:D17)</f>
        <v>494322</v>
      </c>
      <c r="E18" s="20">
        <f>SUM(C18:D18)</f>
        <v>3841447</v>
      </c>
    </row>
    <row r="19" spans="2:7" x14ac:dyDescent="0.25">
      <c r="B19" s="15"/>
      <c r="C19" s="15"/>
      <c r="D19" s="15"/>
      <c r="E19" s="15"/>
    </row>
    <row r="20" spans="2:7" s="1" customFormat="1" x14ac:dyDescent="0.25">
      <c r="B20" s="217" t="s">
        <v>14</v>
      </c>
      <c r="C20" s="217"/>
      <c r="D20" s="217"/>
      <c r="E20" s="217"/>
    </row>
    <row r="21" spans="2:7" s="8" customFormat="1" x14ac:dyDescent="0.25">
      <c r="B21" s="14" t="s">
        <v>2</v>
      </c>
      <c r="C21" s="14" t="s">
        <v>12</v>
      </c>
      <c r="D21" s="14" t="s">
        <v>13</v>
      </c>
      <c r="E21" s="14" t="s">
        <v>5</v>
      </c>
    </row>
    <row r="22" spans="2:7" x14ac:dyDescent="0.2">
      <c r="B22" s="15" t="s">
        <v>6</v>
      </c>
      <c r="C22" s="16">
        <v>2511.6</v>
      </c>
      <c r="D22" s="16">
        <v>591.29999999999995</v>
      </c>
      <c r="E22" s="24">
        <v>40326</v>
      </c>
      <c r="F22" s="4"/>
      <c r="G22" s="4"/>
    </row>
    <row r="23" spans="2:7" x14ac:dyDescent="0.25">
      <c r="B23" s="15" t="s">
        <v>7</v>
      </c>
      <c r="C23" s="16">
        <v>4995.1000000000004</v>
      </c>
      <c r="D23" s="16">
        <v>1878.5</v>
      </c>
      <c r="E23" s="17">
        <v>40324</v>
      </c>
      <c r="F23" s="4"/>
      <c r="G23" s="4"/>
    </row>
    <row r="24" spans="2:7" x14ac:dyDescent="0.25">
      <c r="B24" s="15" t="s">
        <v>8</v>
      </c>
      <c r="C24" s="16">
        <v>8769</v>
      </c>
      <c r="D24" s="16">
        <v>3412.7</v>
      </c>
      <c r="E24" s="17">
        <v>40329</v>
      </c>
      <c r="F24" s="12"/>
    </row>
    <row r="25" spans="2:7" x14ac:dyDescent="0.25">
      <c r="B25" s="15" t="s">
        <v>20</v>
      </c>
      <c r="C25" s="16">
        <v>439</v>
      </c>
      <c r="D25" s="16">
        <v>79</v>
      </c>
      <c r="E25" s="17">
        <v>40329</v>
      </c>
      <c r="F25" s="4"/>
    </row>
    <row r="26" spans="2:7" s="9" customFormat="1" x14ac:dyDescent="0.25">
      <c r="B26" s="18" t="s">
        <v>9</v>
      </c>
      <c r="C26" s="19">
        <f>SUM(C22:C25)</f>
        <v>16714.7</v>
      </c>
      <c r="D26" s="19">
        <f>SUM(D22:D25)</f>
        <v>5961.5</v>
      </c>
      <c r="E26" s="20">
        <f>SUM(C26:D26)</f>
        <v>22676.2</v>
      </c>
      <c r="F26" s="11"/>
    </row>
    <row r="27" spans="2:7" x14ac:dyDescent="0.25">
      <c r="C27" s="4"/>
      <c r="D27" s="4"/>
    </row>
    <row r="28" spans="2:7" x14ac:dyDescent="0.25">
      <c r="C28" s="13"/>
      <c r="D28" s="12"/>
    </row>
    <row r="29" spans="2:7" x14ac:dyDescent="0.25">
      <c r="B29" s="21"/>
    </row>
  </sheetData>
  <mergeCells count="5">
    <mergeCell ref="B4:E4"/>
    <mergeCell ref="B12:E12"/>
    <mergeCell ref="B20:E20"/>
    <mergeCell ref="B1:E1"/>
    <mergeCell ref="B2:E2"/>
  </mergeCells>
  <phoneticPr fontId="3" type="noConversion"/>
  <hyperlinks>
    <hyperlink ref="B20" r:id="rId1" location="a1" display="a1"/>
  </hyperlinks>
  <pageMargins left="0.75" right="0.75" top="1" bottom="1" header="0.5" footer="0.5"/>
  <pageSetup orientation="portrait" horizontalDpi="300" verticalDpi="300" r:id="rId2"/>
  <headerFooter alignWithMargins="0"/>
  <drawing r:id="rId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/>
  <dimension ref="B1:I29"/>
  <sheetViews>
    <sheetView workbookViewId="0"/>
  </sheetViews>
  <sheetFormatPr defaultRowHeight="12.75" x14ac:dyDescent="0.25"/>
  <cols>
    <col min="1" max="1" width="9" style="2"/>
    <col min="2" max="5" width="17.875" style="2" customWidth="1"/>
    <col min="6" max="16384" width="9" style="2"/>
  </cols>
  <sheetData>
    <row r="1" spans="2:9" x14ac:dyDescent="0.25">
      <c r="B1" s="208" t="s">
        <v>0</v>
      </c>
      <c r="C1" s="208"/>
      <c r="D1" s="208"/>
      <c r="E1" s="208"/>
    </row>
    <row r="2" spans="2:9" x14ac:dyDescent="0.25">
      <c r="B2" s="218" t="s">
        <v>38</v>
      </c>
      <c r="C2" s="218"/>
      <c r="D2" s="218"/>
      <c r="E2" s="218"/>
    </row>
    <row r="4" spans="2:9" s="7" customFormat="1" x14ac:dyDescent="0.25">
      <c r="B4" s="208" t="s">
        <v>1</v>
      </c>
      <c r="C4" s="208"/>
      <c r="D4" s="208"/>
      <c r="E4" s="208"/>
    </row>
    <row r="5" spans="2:9" s="8" customFormat="1" x14ac:dyDescent="0.25">
      <c r="B5" s="14" t="s">
        <v>2</v>
      </c>
      <c r="C5" s="14" t="s">
        <v>3</v>
      </c>
      <c r="D5" s="14" t="s">
        <v>4</v>
      </c>
      <c r="E5" s="14" t="s">
        <v>5</v>
      </c>
    </row>
    <row r="6" spans="2:9" x14ac:dyDescent="0.2">
      <c r="B6" s="15" t="s">
        <v>6</v>
      </c>
      <c r="C6" s="22">
        <v>531</v>
      </c>
      <c r="D6" s="23">
        <v>5470</v>
      </c>
      <c r="E6" s="24">
        <v>40298</v>
      </c>
    </row>
    <row r="7" spans="2:9" x14ac:dyDescent="0.2">
      <c r="B7" s="15" t="s">
        <v>7</v>
      </c>
      <c r="C7" s="22">
        <v>309</v>
      </c>
      <c r="D7" s="23">
        <v>13251</v>
      </c>
      <c r="E7" s="24">
        <v>40298</v>
      </c>
      <c r="H7" s="12"/>
      <c r="I7" s="12"/>
    </row>
    <row r="8" spans="2:9" x14ac:dyDescent="0.25">
      <c r="B8" s="15" t="s">
        <v>8</v>
      </c>
      <c r="C8" s="16">
        <v>2384</v>
      </c>
      <c r="D8" s="16">
        <v>19207</v>
      </c>
      <c r="E8" s="17">
        <v>40298</v>
      </c>
    </row>
    <row r="9" spans="2:9" x14ac:dyDescent="0.25">
      <c r="B9" s="15" t="s">
        <v>20</v>
      </c>
      <c r="C9" s="16">
        <v>51</v>
      </c>
      <c r="D9" s="16">
        <v>531</v>
      </c>
      <c r="E9" s="17">
        <v>40298</v>
      </c>
    </row>
    <row r="10" spans="2:9" s="9" customFormat="1" x14ac:dyDescent="0.25">
      <c r="B10" s="18" t="s">
        <v>9</v>
      </c>
      <c r="C10" s="19">
        <f>SUM(C6:C9)</f>
        <v>3275</v>
      </c>
      <c r="D10" s="19">
        <f>SUM(D6:D9)</f>
        <v>38459</v>
      </c>
      <c r="E10" s="20">
        <f>SUM(C10:D10)</f>
        <v>41734</v>
      </c>
    </row>
    <row r="11" spans="2:9" x14ac:dyDescent="0.25">
      <c r="B11" s="15"/>
      <c r="C11" s="15"/>
      <c r="D11" s="15"/>
      <c r="E11" s="15"/>
    </row>
    <row r="12" spans="2:9" s="1" customFormat="1" x14ac:dyDescent="0.25">
      <c r="B12" s="217" t="s">
        <v>10</v>
      </c>
      <c r="C12" s="217"/>
      <c r="D12" s="217"/>
      <c r="E12" s="217"/>
    </row>
    <row r="13" spans="2:9" s="8" customFormat="1" x14ac:dyDescent="0.25">
      <c r="B13" s="14" t="s">
        <v>2</v>
      </c>
      <c r="C13" s="14" t="s">
        <v>3</v>
      </c>
      <c r="D13" s="14" t="s">
        <v>4</v>
      </c>
      <c r="E13" s="14" t="s">
        <v>11</v>
      </c>
    </row>
    <row r="14" spans="2:9" x14ac:dyDescent="0.2">
      <c r="B14" s="15" t="s">
        <v>6</v>
      </c>
      <c r="C14" s="23">
        <v>480894</v>
      </c>
      <c r="D14" s="23">
        <v>60157</v>
      </c>
      <c r="E14" s="16">
        <f>SUM(C14:D14)</f>
        <v>541051</v>
      </c>
    </row>
    <row r="15" spans="2:9" x14ac:dyDescent="0.2">
      <c r="B15" s="15" t="s">
        <v>7</v>
      </c>
      <c r="C15" s="23">
        <v>970712</v>
      </c>
      <c r="D15" s="23">
        <v>126008</v>
      </c>
      <c r="E15" s="16">
        <f>SUM(C15:D15)</f>
        <v>1096720</v>
      </c>
    </row>
    <row r="16" spans="2:9" x14ac:dyDescent="0.25">
      <c r="B16" s="15" t="s">
        <v>8</v>
      </c>
      <c r="C16" s="16">
        <v>1833096</v>
      </c>
      <c r="D16" s="16">
        <v>299701</v>
      </c>
      <c r="E16" s="16">
        <f>SUM(C16:D16)</f>
        <v>2132797</v>
      </c>
    </row>
    <row r="17" spans="2:7" x14ac:dyDescent="0.25">
      <c r="B17" s="15" t="s">
        <v>20</v>
      </c>
      <c r="C17" s="16">
        <v>63372</v>
      </c>
      <c r="D17" s="16">
        <v>9112</v>
      </c>
      <c r="E17" s="16">
        <f>SUM(C17:D17)</f>
        <v>72484</v>
      </c>
    </row>
    <row r="18" spans="2:7" s="9" customFormat="1" x14ac:dyDescent="0.25">
      <c r="B18" s="18" t="s">
        <v>9</v>
      </c>
      <c r="C18" s="19">
        <f>SUM(C14:C17)</f>
        <v>3348074</v>
      </c>
      <c r="D18" s="19">
        <f>SUM(D14:D17)</f>
        <v>494978</v>
      </c>
      <c r="E18" s="20">
        <f>SUM(C18:D18)</f>
        <v>3843052</v>
      </c>
    </row>
    <row r="19" spans="2:7" x14ac:dyDescent="0.25">
      <c r="B19" s="15"/>
      <c r="C19" s="15"/>
      <c r="D19" s="15"/>
      <c r="E19" s="15"/>
    </row>
    <row r="20" spans="2:7" s="1" customFormat="1" x14ac:dyDescent="0.25">
      <c r="B20" s="217" t="s">
        <v>14</v>
      </c>
      <c r="C20" s="217"/>
      <c r="D20" s="217"/>
      <c r="E20" s="217"/>
    </row>
    <row r="21" spans="2:7" s="8" customFormat="1" x14ac:dyDescent="0.25">
      <c r="B21" s="14" t="s">
        <v>2</v>
      </c>
      <c r="C21" s="14" t="s">
        <v>12</v>
      </c>
      <c r="D21" s="14" t="s">
        <v>13</v>
      </c>
      <c r="E21" s="14" t="s">
        <v>5</v>
      </c>
    </row>
    <row r="22" spans="2:7" x14ac:dyDescent="0.25">
      <c r="B22" s="15" t="s">
        <v>6</v>
      </c>
      <c r="C22" s="16">
        <f>1431.1+1080.5</f>
        <v>2511.6</v>
      </c>
      <c r="D22" s="16">
        <f>1.6+585.3</f>
        <v>586.9</v>
      </c>
      <c r="E22" s="17">
        <v>40298</v>
      </c>
      <c r="F22" s="4"/>
      <c r="G22" s="4"/>
    </row>
    <row r="23" spans="2:7" x14ac:dyDescent="0.25">
      <c r="B23" s="15" t="s">
        <v>7</v>
      </c>
      <c r="C23" s="16">
        <f>3929.2+1326.9</f>
        <v>5256.1</v>
      </c>
      <c r="D23" s="16">
        <f>2.9+1614.6</f>
        <v>1617.5</v>
      </c>
      <c r="E23" s="17">
        <v>40276</v>
      </c>
      <c r="F23" s="4"/>
      <c r="G23" s="4"/>
    </row>
    <row r="24" spans="2:7" x14ac:dyDescent="0.25">
      <c r="B24" s="15" t="s">
        <v>8</v>
      </c>
      <c r="C24" s="16">
        <f>5098.5+7084-3347.8</f>
        <v>8834.7000000000007</v>
      </c>
      <c r="D24" s="16">
        <f>7.3+3340.5</f>
        <v>3347.8</v>
      </c>
      <c r="E24" s="17">
        <v>40298</v>
      </c>
      <c r="F24" s="12"/>
    </row>
    <row r="25" spans="2:7" x14ac:dyDescent="0.25">
      <c r="B25" s="15" t="s">
        <v>20</v>
      </c>
      <c r="C25" s="16">
        <v>439</v>
      </c>
      <c r="D25" s="16">
        <v>83</v>
      </c>
      <c r="E25" s="17">
        <v>40298</v>
      </c>
      <c r="F25" s="4"/>
    </row>
    <row r="26" spans="2:7" s="9" customFormat="1" x14ac:dyDescent="0.25">
      <c r="B26" s="18" t="s">
        <v>9</v>
      </c>
      <c r="C26" s="19">
        <f>SUM(C22:C25)</f>
        <v>17041.400000000001</v>
      </c>
      <c r="D26" s="19">
        <f>SUM(D22:D25)</f>
        <v>5635.2000000000007</v>
      </c>
      <c r="E26" s="20">
        <f>SUM(C26:D26)</f>
        <v>22676.600000000002</v>
      </c>
      <c r="F26" s="11"/>
    </row>
    <row r="27" spans="2:7" x14ac:dyDescent="0.25">
      <c r="C27" s="4"/>
      <c r="D27" s="4"/>
    </row>
    <row r="28" spans="2:7" x14ac:dyDescent="0.25">
      <c r="C28" s="13"/>
      <c r="D28" s="12"/>
    </row>
    <row r="29" spans="2:7" x14ac:dyDescent="0.25">
      <c r="B29" s="21"/>
    </row>
  </sheetData>
  <mergeCells count="5">
    <mergeCell ref="B4:E4"/>
    <mergeCell ref="B12:E12"/>
    <mergeCell ref="B20:E20"/>
    <mergeCell ref="B1:E1"/>
    <mergeCell ref="B2:E2"/>
  </mergeCells>
  <phoneticPr fontId="3" type="noConversion"/>
  <hyperlinks>
    <hyperlink ref="B20" r:id="rId1" location="a1" display="a1"/>
  </hyperlinks>
  <pageMargins left="0.75" right="0.75" top="1" bottom="1" header="0.5" footer="0.5"/>
  <pageSetup orientation="portrait" horizontalDpi="300" verticalDpi="300" r:id="rId2"/>
  <headerFooter alignWithMargins="0"/>
  <drawing r:id="rId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/>
  <dimension ref="B1:I29"/>
  <sheetViews>
    <sheetView workbookViewId="0">
      <selection activeCell="C24" sqref="C24"/>
    </sheetView>
  </sheetViews>
  <sheetFormatPr defaultRowHeight="12.75" x14ac:dyDescent="0.25"/>
  <cols>
    <col min="1" max="1" width="9" style="2"/>
    <col min="2" max="5" width="17.875" style="2" customWidth="1"/>
    <col min="6" max="16384" width="9" style="2"/>
  </cols>
  <sheetData>
    <row r="1" spans="2:9" x14ac:dyDescent="0.25">
      <c r="B1" s="208" t="s">
        <v>0</v>
      </c>
      <c r="C1" s="208"/>
      <c r="D1" s="208"/>
      <c r="E1" s="208"/>
    </row>
    <row r="2" spans="2:9" x14ac:dyDescent="0.25">
      <c r="B2" s="218" t="s">
        <v>37</v>
      </c>
      <c r="C2" s="218"/>
      <c r="D2" s="218"/>
      <c r="E2" s="218"/>
    </row>
    <row r="4" spans="2:9" s="7" customFormat="1" x14ac:dyDescent="0.25">
      <c r="B4" s="208" t="s">
        <v>1</v>
      </c>
      <c r="C4" s="208"/>
      <c r="D4" s="208"/>
      <c r="E4" s="208"/>
    </row>
    <row r="5" spans="2:9" s="8" customFormat="1" x14ac:dyDescent="0.25">
      <c r="B5" s="14" t="s">
        <v>2</v>
      </c>
      <c r="C5" s="14" t="s">
        <v>3</v>
      </c>
      <c r="D5" s="14" t="s">
        <v>4</v>
      </c>
      <c r="E5" s="14" t="s">
        <v>5</v>
      </c>
    </row>
    <row r="6" spans="2:9" x14ac:dyDescent="0.25">
      <c r="B6" s="15" t="s">
        <v>6</v>
      </c>
      <c r="C6" s="16">
        <v>272</v>
      </c>
      <c r="D6" s="16">
        <v>4756</v>
      </c>
      <c r="E6" s="17">
        <v>40263</v>
      </c>
    </row>
    <row r="7" spans="2:9" x14ac:dyDescent="0.25">
      <c r="B7" s="15" t="s">
        <v>7</v>
      </c>
      <c r="C7" s="16">
        <v>220</v>
      </c>
      <c r="D7" s="16">
        <v>12833</v>
      </c>
      <c r="E7" s="17">
        <v>40268</v>
      </c>
      <c r="H7" s="12"/>
      <c r="I7" s="12"/>
    </row>
    <row r="8" spans="2:9" x14ac:dyDescent="0.25">
      <c r="B8" s="15" t="s">
        <v>8</v>
      </c>
      <c r="C8" s="16">
        <v>1415</v>
      </c>
      <c r="D8" s="16">
        <v>18371</v>
      </c>
      <c r="E8" s="17">
        <v>40268</v>
      </c>
    </row>
    <row r="9" spans="2:9" x14ac:dyDescent="0.25">
      <c r="B9" s="15" t="s">
        <v>20</v>
      </c>
      <c r="C9" s="16">
        <v>37</v>
      </c>
      <c r="D9" s="16">
        <v>394</v>
      </c>
      <c r="E9" s="17">
        <v>40268</v>
      </c>
    </row>
    <row r="10" spans="2:9" s="9" customFormat="1" x14ac:dyDescent="0.25">
      <c r="B10" s="18" t="s">
        <v>9</v>
      </c>
      <c r="C10" s="19">
        <f>SUM(C6:C9)</f>
        <v>1944</v>
      </c>
      <c r="D10" s="19">
        <f>SUM(D6:D9)</f>
        <v>36354</v>
      </c>
      <c r="E10" s="20">
        <f>SUM(C10:D10)</f>
        <v>38298</v>
      </c>
    </row>
    <row r="11" spans="2:9" x14ac:dyDescent="0.25">
      <c r="B11" s="15"/>
      <c r="C11" s="15"/>
      <c r="D11" s="15"/>
      <c r="E11" s="15"/>
    </row>
    <row r="12" spans="2:9" s="1" customFormat="1" x14ac:dyDescent="0.25">
      <c r="B12" s="217" t="s">
        <v>10</v>
      </c>
      <c r="C12" s="217"/>
      <c r="D12" s="217"/>
      <c r="E12" s="217"/>
    </row>
    <row r="13" spans="2:9" s="8" customFormat="1" x14ac:dyDescent="0.25">
      <c r="B13" s="14" t="s">
        <v>2</v>
      </c>
      <c r="C13" s="14" t="s">
        <v>3</v>
      </c>
      <c r="D13" s="14" t="s">
        <v>4</v>
      </c>
      <c r="E13" s="14" t="s">
        <v>11</v>
      </c>
    </row>
    <row r="14" spans="2:9" x14ac:dyDescent="0.25">
      <c r="B14" s="15" t="s">
        <v>6</v>
      </c>
      <c r="C14" s="16">
        <v>481472</v>
      </c>
      <c r="D14" s="16">
        <v>60859</v>
      </c>
      <c r="E14" s="16">
        <f>SUM(C14:D14)</f>
        <v>542331</v>
      </c>
    </row>
    <row r="15" spans="2:9" x14ac:dyDescent="0.25">
      <c r="B15" s="15" t="s">
        <v>7</v>
      </c>
      <c r="C15" s="16">
        <v>970667</v>
      </c>
      <c r="D15" s="16">
        <v>125811</v>
      </c>
      <c r="E15" s="16">
        <f>SUM(C15:D15)</f>
        <v>1096478</v>
      </c>
    </row>
    <row r="16" spans="2:9" x14ac:dyDescent="0.25">
      <c r="B16" s="15" t="s">
        <v>8</v>
      </c>
      <c r="C16" s="16">
        <v>1832752</v>
      </c>
      <c r="D16" s="16">
        <v>298851</v>
      </c>
      <c r="E16" s="16">
        <f>SUM(C16:D16)</f>
        <v>2131603</v>
      </c>
    </row>
    <row r="17" spans="2:7" x14ac:dyDescent="0.25">
      <c r="B17" s="15" t="s">
        <v>20</v>
      </c>
      <c r="C17" s="16">
        <v>63386</v>
      </c>
      <c r="D17" s="16">
        <v>9109</v>
      </c>
      <c r="E17" s="16">
        <f>SUM(C17:D17)</f>
        <v>72495</v>
      </c>
    </row>
    <row r="18" spans="2:7" s="9" customFormat="1" x14ac:dyDescent="0.25">
      <c r="B18" s="18" t="s">
        <v>9</v>
      </c>
      <c r="C18" s="19">
        <f>SUM(C14:C17)</f>
        <v>3348277</v>
      </c>
      <c r="D18" s="19">
        <f>SUM(D14:D17)</f>
        <v>494630</v>
      </c>
      <c r="E18" s="20">
        <f>SUM(C18:D18)</f>
        <v>3842907</v>
      </c>
    </row>
    <row r="19" spans="2:7" x14ac:dyDescent="0.25">
      <c r="B19" s="15"/>
      <c r="C19" s="15"/>
      <c r="D19" s="15"/>
      <c r="E19" s="15"/>
    </row>
    <row r="20" spans="2:7" s="1" customFormat="1" x14ac:dyDescent="0.25">
      <c r="B20" s="217" t="s">
        <v>14</v>
      </c>
      <c r="C20" s="217"/>
      <c r="D20" s="217"/>
      <c r="E20" s="217"/>
    </row>
    <row r="21" spans="2:7" s="8" customFormat="1" x14ac:dyDescent="0.25">
      <c r="B21" s="14" t="s">
        <v>2</v>
      </c>
      <c r="C21" s="14" t="s">
        <v>12</v>
      </c>
      <c r="D21" s="14" t="s">
        <v>13</v>
      </c>
      <c r="E21" s="14" t="s">
        <v>5</v>
      </c>
    </row>
    <row r="22" spans="2:7" x14ac:dyDescent="0.25">
      <c r="B22" s="15" t="s">
        <v>6</v>
      </c>
      <c r="C22" s="16">
        <f>1431.1+1080.5</f>
        <v>2511.6</v>
      </c>
      <c r="D22" s="16">
        <f>0.9+569.4</f>
        <v>570.29999999999995</v>
      </c>
      <c r="E22" s="17">
        <v>40263</v>
      </c>
      <c r="F22" s="4"/>
      <c r="G22" s="4"/>
    </row>
    <row r="23" spans="2:7" x14ac:dyDescent="0.25">
      <c r="B23" s="15" t="s">
        <v>7</v>
      </c>
      <c r="C23" s="16">
        <f>3928.8+1354.2</f>
        <v>5283</v>
      </c>
      <c r="D23" s="16">
        <f>2.6+1588.1</f>
        <v>1590.6999999999998</v>
      </c>
      <c r="E23" s="17">
        <v>40240</v>
      </c>
      <c r="F23" s="4"/>
      <c r="G23" s="4"/>
    </row>
    <row r="24" spans="2:7" x14ac:dyDescent="0.25">
      <c r="B24" s="15" t="s">
        <v>8</v>
      </c>
      <c r="C24" s="16">
        <f>12182.5-4.5-3256.2</f>
        <v>8921.7999999999993</v>
      </c>
      <c r="D24" s="16">
        <f>4.5+3256.2</f>
        <v>3260.7</v>
      </c>
      <c r="E24" s="17">
        <v>40268</v>
      </c>
      <c r="F24" s="12"/>
    </row>
    <row r="25" spans="2:7" x14ac:dyDescent="0.25">
      <c r="B25" s="15" t="s">
        <v>20</v>
      </c>
      <c r="C25" s="16">
        <v>439</v>
      </c>
      <c r="D25" s="16">
        <v>70</v>
      </c>
      <c r="E25" s="17">
        <v>40268</v>
      </c>
      <c r="F25" s="4"/>
    </row>
    <row r="26" spans="2:7" s="9" customFormat="1" x14ac:dyDescent="0.25">
      <c r="B26" s="18" t="s">
        <v>9</v>
      </c>
      <c r="C26" s="19">
        <f>SUM(C22:C25)</f>
        <v>17155.400000000001</v>
      </c>
      <c r="D26" s="19">
        <f>SUM(D22:D25)</f>
        <v>5491.7</v>
      </c>
      <c r="E26" s="20">
        <f>SUM(C26:D26)</f>
        <v>22647.100000000002</v>
      </c>
      <c r="F26" s="11"/>
    </row>
    <row r="27" spans="2:7" x14ac:dyDescent="0.25">
      <c r="C27" s="4"/>
      <c r="D27" s="4"/>
    </row>
    <row r="28" spans="2:7" x14ac:dyDescent="0.25">
      <c r="C28" s="13"/>
      <c r="D28" s="12"/>
    </row>
    <row r="29" spans="2:7" x14ac:dyDescent="0.25">
      <c r="B29" s="21"/>
    </row>
  </sheetData>
  <mergeCells count="5">
    <mergeCell ref="B4:E4"/>
    <mergeCell ref="B12:E12"/>
    <mergeCell ref="B20:E20"/>
    <mergeCell ref="B1:E1"/>
    <mergeCell ref="B2:E2"/>
  </mergeCells>
  <phoneticPr fontId="3" type="noConversion"/>
  <hyperlinks>
    <hyperlink ref="B20" r:id="rId1" location="a1" display="a1"/>
  </hyperlinks>
  <pageMargins left="0.75" right="0.75" top="1" bottom="1" header="0.5" footer="0.5"/>
  <pageSetup orientation="portrait" horizontalDpi="300" verticalDpi="300" r:id="rId2"/>
  <headerFooter alignWithMargins="0"/>
  <drawing r:id="rId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/>
  <dimension ref="B1:I29"/>
  <sheetViews>
    <sheetView workbookViewId="0"/>
  </sheetViews>
  <sheetFormatPr defaultRowHeight="12.75" x14ac:dyDescent="0.25"/>
  <cols>
    <col min="1" max="1" width="9" style="2"/>
    <col min="2" max="5" width="17.875" style="2" customWidth="1"/>
    <col min="6" max="16384" width="9" style="2"/>
  </cols>
  <sheetData>
    <row r="1" spans="2:9" x14ac:dyDescent="0.25">
      <c r="B1" s="208" t="s">
        <v>0</v>
      </c>
      <c r="C1" s="208"/>
      <c r="D1" s="208"/>
      <c r="E1" s="208"/>
    </row>
    <row r="2" spans="2:9" x14ac:dyDescent="0.25">
      <c r="B2" s="218" t="s">
        <v>36</v>
      </c>
      <c r="C2" s="218"/>
      <c r="D2" s="218"/>
      <c r="E2" s="218"/>
    </row>
    <row r="4" spans="2:9" s="7" customFormat="1" x14ac:dyDescent="0.25">
      <c r="B4" s="208" t="s">
        <v>1</v>
      </c>
      <c r="C4" s="208"/>
      <c r="D4" s="208"/>
      <c r="E4" s="208"/>
    </row>
    <row r="5" spans="2:9" s="8" customFormat="1" x14ac:dyDescent="0.25">
      <c r="B5" s="14" t="s">
        <v>2</v>
      </c>
      <c r="C5" s="14" t="s">
        <v>3</v>
      </c>
      <c r="D5" s="14" t="s">
        <v>4</v>
      </c>
      <c r="E5" s="14" t="s">
        <v>5</v>
      </c>
    </row>
    <row r="6" spans="2:9" x14ac:dyDescent="0.25">
      <c r="B6" s="15" t="s">
        <v>6</v>
      </c>
      <c r="C6" s="16">
        <v>111</v>
      </c>
      <c r="D6" s="16">
        <v>4078</v>
      </c>
      <c r="E6" s="17">
        <v>40235</v>
      </c>
    </row>
    <row r="7" spans="2:9" x14ac:dyDescent="0.25">
      <c r="B7" s="15" t="s">
        <v>7</v>
      </c>
      <c r="C7" s="16">
        <v>161</v>
      </c>
      <c r="D7" s="16">
        <v>10633</v>
      </c>
      <c r="E7" s="17">
        <v>40237</v>
      </c>
      <c r="H7" s="12"/>
      <c r="I7" s="12"/>
    </row>
    <row r="8" spans="2:9" x14ac:dyDescent="0.25">
      <c r="B8" s="15" t="s">
        <v>8</v>
      </c>
      <c r="C8" s="16">
        <v>668</v>
      </c>
      <c r="D8" s="16">
        <v>17566</v>
      </c>
      <c r="E8" s="17">
        <v>40237</v>
      </c>
    </row>
    <row r="9" spans="2:9" x14ac:dyDescent="0.25">
      <c r="B9" s="15" t="s">
        <v>20</v>
      </c>
      <c r="C9" s="16">
        <v>14</v>
      </c>
      <c r="D9" s="16">
        <v>393</v>
      </c>
      <c r="E9" s="17">
        <v>40237</v>
      </c>
    </row>
    <row r="10" spans="2:9" s="9" customFormat="1" x14ac:dyDescent="0.25">
      <c r="B10" s="18" t="s">
        <v>9</v>
      </c>
      <c r="C10" s="19">
        <f>SUM(C6:C9)</f>
        <v>954</v>
      </c>
      <c r="D10" s="19">
        <f>SUM(D6:D9)</f>
        <v>32670</v>
      </c>
      <c r="E10" s="20">
        <f>SUM(C10:D10)</f>
        <v>33624</v>
      </c>
    </row>
    <row r="11" spans="2:9" x14ac:dyDescent="0.25">
      <c r="B11" s="15"/>
      <c r="C11" s="15"/>
      <c r="D11" s="15"/>
      <c r="E11" s="15"/>
    </row>
    <row r="12" spans="2:9" s="1" customFormat="1" x14ac:dyDescent="0.25">
      <c r="B12" s="217" t="s">
        <v>10</v>
      </c>
      <c r="C12" s="217"/>
      <c r="D12" s="217"/>
      <c r="E12" s="217"/>
    </row>
    <row r="13" spans="2:9" s="8" customFormat="1" x14ac:dyDescent="0.25">
      <c r="B13" s="14" t="s">
        <v>2</v>
      </c>
      <c r="C13" s="14" t="s">
        <v>3</v>
      </c>
      <c r="D13" s="14" t="s">
        <v>4</v>
      </c>
      <c r="E13" s="14" t="s">
        <v>11</v>
      </c>
    </row>
    <row r="14" spans="2:9" x14ac:dyDescent="0.25">
      <c r="B14" s="15" t="s">
        <v>6</v>
      </c>
      <c r="C14" s="16">
        <v>481594</v>
      </c>
      <c r="D14" s="16">
        <v>61538</v>
      </c>
      <c r="E14" s="16">
        <f>SUM(C14:D14)</f>
        <v>543132</v>
      </c>
    </row>
    <row r="15" spans="2:9" x14ac:dyDescent="0.25">
      <c r="B15" s="15" t="s">
        <v>7</v>
      </c>
      <c r="C15" s="16">
        <v>970517</v>
      </c>
      <c r="D15" s="16">
        <v>125795</v>
      </c>
      <c r="E15" s="16">
        <f>SUM(C15:D15)</f>
        <v>1096312</v>
      </c>
    </row>
    <row r="16" spans="2:9" x14ac:dyDescent="0.25">
      <c r="B16" s="15" t="s">
        <v>8</v>
      </c>
      <c r="C16" s="16">
        <v>1831954</v>
      </c>
      <c r="D16" s="16">
        <v>298967</v>
      </c>
      <c r="E16" s="16">
        <f>SUM(C16:D16)</f>
        <v>2130921</v>
      </c>
    </row>
    <row r="17" spans="2:7" x14ac:dyDescent="0.25">
      <c r="B17" s="15" t="s">
        <v>20</v>
      </c>
      <c r="C17" s="16">
        <v>63403</v>
      </c>
      <c r="D17" s="16">
        <v>9109</v>
      </c>
      <c r="E17" s="16">
        <f>SUM(C17:D17)</f>
        <v>72512</v>
      </c>
    </row>
    <row r="18" spans="2:7" s="9" customFormat="1" x14ac:dyDescent="0.25">
      <c r="B18" s="18" t="s">
        <v>9</v>
      </c>
      <c r="C18" s="19">
        <f>SUM(C14:C17)</f>
        <v>3347468</v>
      </c>
      <c r="D18" s="19">
        <f>SUM(D14:D17)</f>
        <v>495409</v>
      </c>
      <c r="E18" s="20">
        <f>SUM(C18:D18)</f>
        <v>3842877</v>
      </c>
    </row>
    <row r="19" spans="2:7" x14ac:dyDescent="0.25">
      <c r="B19" s="15"/>
      <c r="C19" s="15"/>
      <c r="D19" s="15"/>
      <c r="E19" s="15"/>
    </row>
    <row r="20" spans="2:7" s="1" customFormat="1" x14ac:dyDescent="0.25">
      <c r="B20" s="217" t="s">
        <v>14</v>
      </c>
      <c r="C20" s="217"/>
      <c r="D20" s="217"/>
      <c r="E20" s="217"/>
    </row>
    <row r="21" spans="2:7" s="8" customFormat="1" x14ac:dyDescent="0.25">
      <c r="B21" s="14" t="s">
        <v>2</v>
      </c>
      <c r="C21" s="14" t="s">
        <v>12</v>
      </c>
      <c r="D21" s="14" t="s">
        <v>13</v>
      </c>
      <c r="E21" s="14" t="s">
        <v>5</v>
      </c>
    </row>
    <row r="22" spans="2:7" x14ac:dyDescent="0.25">
      <c r="B22" s="15" t="s">
        <v>6</v>
      </c>
      <c r="C22" s="16">
        <f>1431.1+1080.5</f>
        <v>2511.6</v>
      </c>
      <c r="D22" s="16">
        <f>553.8+0.4</f>
        <v>554.19999999999993</v>
      </c>
      <c r="E22" s="17">
        <v>40235</v>
      </c>
      <c r="F22" s="4"/>
      <c r="G22" s="4"/>
    </row>
    <row r="23" spans="2:7" x14ac:dyDescent="0.25">
      <c r="B23" s="15" t="s">
        <v>7</v>
      </c>
      <c r="C23" s="16">
        <f>3928.3+1378.5</f>
        <v>5306.8</v>
      </c>
      <c r="D23" s="16">
        <f>2.6+1564.3</f>
        <v>1566.8999999999999</v>
      </c>
      <c r="E23" s="17">
        <v>40210</v>
      </c>
      <c r="F23" s="4"/>
      <c r="G23" s="4"/>
    </row>
    <row r="24" spans="2:7" x14ac:dyDescent="0.25">
      <c r="B24" s="15" t="s">
        <v>8</v>
      </c>
      <c r="C24" s="16">
        <f>12182.7-2.3-3173.7</f>
        <v>9006.7000000000007</v>
      </c>
      <c r="D24" s="16">
        <f>2.3+3173.7</f>
        <v>3176</v>
      </c>
      <c r="E24" s="17">
        <v>40237</v>
      </c>
      <c r="F24" s="12"/>
    </row>
    <row r="25" spans="2:7" x14ac:dyDescent="0.25">
      <c r="B25" s="15" t="s">
        <v>20</v>
      </c>
      <c r="C25" s="16">
        <v>439</v>
      </c>
      <c r="D25" s="16">
        <v>69</v>
      </c>
      <c r="E25" s="17">
        <v>40237</v>
      </c>
      <c r="F25" s="4"/>
    </row>
    <row r="26" spans="2:7" s="9" customFormat="1" x14ac:dyDescent="0.25">
      <c r="B26" s="18" t="s">
        <v>9</v>
      </c>
      <c r="C26" s="19">
        <f>SUM(C22:C25)</f>
        <v>17264.099999999999</v>
      </c>
      <c r="D26" s="19">
        <f>SUM(D22:D25)</f>
        <v>5366.1</v>
      </c>
      <c r="E26" s="20">
        <f>SUM(C26:D26)</f>
        <v>22630.199999999997</v>
      </c>
      <c r="F26" s="11"/>
    </row>
    <row r="27" spans="2:7" x14ac:dyDescent="0.25">
      <c r="C27" s="4"/>
      <c r="D27" s="4"/>
    </row>
    <row r="28" spans="2:7" x14ac:dyDescent="0.25">
      <c r="C28" s="13"/>
      <c r="D28" s="12"/>
    </row>
    <row r="29" spans="2:7" x14ac:dyDescent="0.25">
      <c r="B29" s="21"/>
    </row>
  </sheetData>
  <mergeCells count="5">
    <mergeCell ref="B4:E4"/>
    <mergeCell ref="B12:E12"/>
    <mergeCell ref="B20:E20"/>
    <mergeCell ref="B1:E1"/>
    <mergeCell ref="B2:E2"/>
  </mergeCells>
  <phoneticPr fontId="3" type="noConversion"/>
  <hyperlinks>
    <hyperlink ref="B20" r:id="rId1" location="a1" display="a1"/>
  </hyperlinks>
  <pageMargins left="0.75" right="0.75" top="1" bottom="1" header="0.5" footer="0.5"/>
  <pageSetup orientation="portrait" horizontalDpi="300" verticalDpi="300" r:id="rId2"/>
  <headerFooter alignWithMargins="0"/>
  <drawing r:id="rId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/>
  <dimension ref="B1:I29"/>
  <sheetViews>
    <sheetView workbookViewId="0">
      <selection activeCell="C28" sqref="C28"/>
    </sheetView>
  </sheetViews>
  <sheetFormatPr defaultRowHeight="12.75" x14ac:dyDescent="0.25"/>
  <cols>
    <col min="1" max="1" width="9" style="2"/>
    <col min="2" max="5" width="17.875" style="2" customWidth="1"/>
    <col min="6" max="16384" width="9" style="2"/>
  </cols>
  <sheetData>
    <row r="1" spans="2:9" x14ac:dyDescent="0.25">
      <c r="B1" s="208" t="s">
        <v>0</v>
      </c>
      <c r="C1" s="208"/>
      <c r="D1" s="208"/>
      <c r="E1" s="208"/>
    </row>
    <row r="2" spans="2:9" x14ac:dyDescent="0.25">
      <c r="B2" s="218" t="s">
        <v>35</v>
      </c>
      <c r="C2" s="218"/>
      <c r="D2" s="218"/>
      <c r="E2" s="218"/>
    </row>
    <row r="4" spans="2:9" s="7" customFormat="1" x14ac:dyDescent="0.25">
      <c r="B4" s="208" t="s">
        <v>1</v>
      </c>
      <c r="C4" s="208"/>
      <c r="D4" s="208"/>
      <c r="E4" s="208"/>
    </row>
    <row r="5" spans="2:9" s="8" customFormat="1" x14ac:dyDescent="0.25">
      <c r="B5" s="14" t="s">
        <v>2</v>
      </c>
      <c r="C5" s="14" t="s">
        <v>3</v>
      </c>
      <c r="D5" s="14" t="s">
        <v>4</v>
      </c>
      <c r="E5" s="14" t="s">
        <v>5</v>
      </c>
    </row>
    <row r="6" spans="2:9" x14ac:dyDescent="0.25">
      <c r="B6" s="15" t="s">
        <v>6</v>
      </c>
      <c r="C6" s="16">
        <v>96</v>
      </c>
      <c r="D6" s="16">
        <v>3627</v>
      </c>
      <c r="E6" s="17">
        <v>40207</v>
      </c>
    </row>
    <row r="7" spans="2:9" x14ac:dyDescent="0.25">
      <c r="B7" s="15" t="s">
        <v>7</v>
      </c>
      <c r="C7" s="16">
        <v>169</v>
      </c>
      <c r="D7" s="16">
        <v>9628</v>
      </c>
      <c r="E7" s="17">
        <v>40209</v>
      </c>
      <c r="H7" s="12"/>
      <c r="I7" s="12"/>
    </row>
    <row r="8" spans="2:9" x14ac:dyDescent="0.25">
      <c r="B8" s="15" t="s">
        <v>8</v>
      </c>
      <c r="C8" s="16">
        <v>352</v>
      </c>
      <c r="D8" s="16">
        <v>17059</v>
      </c>
      <c r="E8" s="17">
        <v>40209</v>
      </c>
    </row>
    <row r="9" spans="2:9" x14ac:dyDescent="0.25">
      <c r="B9" s="15" t="s">
        <v>20</v>
      </c>
      <c r="C9" s="16">
        <v>8</v>
      </c>
      <c r="D9" s="16">
        <v>388</v>
      </c>
      <c r="E9" s="17">
        <v>40209</v>
      </c>
    </row>
    <row r="10" spans="2:9" s="9" customFormat="1" x14ac:dyDescent="0.25">
      <c r="B10" s="18" t="s">
        <v>9</v>
      </c>
      <c r="C10" s="19">
        <f>SUM(C6:C9)</f>
        <v>625</v>
      </c>
      <c r="D10" s="19">
        <f>SUM(D6:D9)</f>
        <v>30702</v>
      </c>
      <c r="E10" s="20">
        <f>SUM(C10:D10)</f>
        <v>31327</v>
      </c>
    </row>
    <row r="11" spans="2:9" x14ac:dyDescent="0.25">
      <c r="B11" s="15"/>
      <c r="C11" s="15"/>
      <c r="D11" s="15"/>
      <c r="E11" s="15"/>
    </row>
    <row r="12" spans="2:9" s="1" customFormat="1" x14ac:dyDescent="0.25">
      <c r="B12" s="217" t="s">
        <v>10</v>
      </c>
      <c r="C12" s="217"/>
      <c r="D12" s="217"/>
      <c r="E12" s="217"/>
    </row>
    <row r="13" spans="2:9" s="8" customFormat="1" x14ac:dyDescent="0.25">
      <c r="B13" s="14" t="s">
        <v>2</v>
      </c>
      <c r="C13" s="14" t="s">
        <v>3</v>
      </c>
      <c r="D13" s="14" t="s">
        <v>4</v>
      </c>
      <c r="E13" s="14" t="s">
        <v>11</v>
      </c>
    </row>
    <row r="14" spans="2:9" x14ac:dyDescent="0.25">
      <c r="B14" s="15" t="s">
        <v>6</v>
      </c>
      <c r="C14" s="16">
        <v>481398</v>
      </c>
      <c r="D14" s="16">
        <v>61992</v>
      </c>
      <c r="E14" s="16">
        <f>SUM(C14:D14)</f>
        <v>543390</v>
      </c>
    </row>
    <row r="15" spans="2:9" x14ac:dyDescent="0.25">
      <c r="B15" s="15" t="s">
        <v>7</v>
      </c>
      <c r="C15" s="16">
        <v>970286</v>
      </c>
      <c r="D15" s="16">
        <v>125670</v>
      </c>
      <c r="E15" s="16">
        <f>SUM(C15:D15)</f>
        <v>1095956</v>
      </c>
    </row>
    <row r="16" spans="2:9" x14ac:dyDescent="0.25">
      <c r="B16" s="15" t="s">
        <v>8</v>
      </c>
      <c r="C16" s="16">
        <v>1831192</v>
      </c>
      <c r="D16" s="16">
        <v>298946</v>
      </c>
      <c r="E16" s="16">
        <f>SUM(C16:D16)</f>
        <v>2130138</v>
      </c>
    </row>
    <row r="17" spans="2:7" x14ac:dyDescent="0.25">
      <c r="B17" s="15" t="s">
        <v>20</v>
      </c>
      <c r="C17" s="16">
        <v>63366</v>
      </c>
      <c r="D17" s="16">
        <v>9108</v>
      </c>
      <c r="E17" s="16">
        <f>SUM(C17:D17)</f>
        <v>72474</v>
      </c>
    </row>
    <row r="18" spans="2:7" s="9" customFormat="1" x14ac:dyDescent="0.25">
      <c r="B18" s="18" t="s">
        <v>9</v>
      </c>
      <c r="C18" s="19">
        <f>SUM(C14:C17)</f>
        <v>3346242</v>
      </c>
      <c r="D18" s="19">
        <f>SUM(D14:D17)</f>
        <v>495716</v>
      </c>
      <c r="E18" s="20">
        <f>SUM(C18:D18)</f>
        <v>3841958</v>
      </c>
    </row>
    <row r="19" spans="2:7" x14ac:dyDescent="0.25">
      <c r="B19" s="15"/>
      <c r="C19" s="15"/>
      <c r="D19" s="15"/>
      <c r="E19" s="15"/>
    </row>
    <row r="20" spans="2:7" s="1" customFormat="1" x14ac:dyDescent="0.25">
      <c r="B20" s="217" t="s">
        <v>14</v>
      </c>
      <c r="C20" s="217"/>
      <c r="D20" s="217"/>
      <c r="E20" s="217"/>
    </row>
    <row r="21" spans="2:7" s="8" customFormat="1" x14ac:dyDescent="0.25">
      <c r="B21" s="14" t="s">
        <v>2</v>
      </c>
      <c r="C21" s="14" t="s">
        <v>12</v>
      </c>
      <c r="D21" s="14" t="s">
        <v>13</v>
      </c>
      <c r="E21" s="14" t="s">
        <v>5</v>
      </c>
    </row>
    <row r="22" spans="2:7" x14ac:dyDescent="0.25">
      <c r="B22" s="15" t="s">
        <v>6</v>
      </c>
      <c r="C22" s="16">
        <v>1963</v>
      </c>
      <c r="D22" s="16">
        <v>548.6</v>
      </c>
      <c r="E22" s="17">
        <v>40207</v>
      </c>
      <c r="F22" s="4"/>
      <c r="G22" s="4"/>
    </row>
    <row r="23" spans="2:7" x14ac:dyDescent="0.25">
      <c r="B23" s="15" t="s">
        <v>7</v>
      </c>
      <c r="C23" s="16">
        <v>5335.4</v>
      </c>
      <c r="D23" s="16">
        <f>2.5+1535.7</f>
        <v>1538.2</v>
      </c>
      <c r="E23" s="17">
        <v>40182</v>
      </c>
      <c r="F23" s="4"/>
      <c r="G23" s="4"/>
    </row>
    <row r="24" spans="2:7" x14ac:dyDescent="0.25">
      <c r="B24" s="15" t="s">
        <v>8</v>
      </c>
      <c r="C24" s="16">
        <v>9048.1</v>
      </c>
      <c r="D24" s="16">
        <f>1.3+3133.3</f>
        <v>3134.6000000000004</v>
      </c>
      <c r="E24" s="17">
        <v>40209</v>
      </c>
      <c r="F24" s="12"/>
    </row>
    <row r="25" spans="2:7" x14ac:dyDescent="0.25">
      <c r="B25" s="15" t="s">
        <v>20</v>
      </c>
      <c r="C25" s="16">
        <v>439</v>
      </c>
      <c r="D25" s="16">
        <v>69</v>
      </c>
      <c r="E25" s="17">
        <v>40209</v>
      </c>
      <c r="F25" s="4"/>
    </row>
    <row r="26" spans="2:7" s="9" customFormat="1" x14ac:dyDescent="0.25">
      <c r="B26" s="18" t="s">
        <v>9</v>
      </c>
      <c r="C26" s="19">
        <f>SUM(C22:C25)</f>
        <v>16785.5</v>
      </c>
      <c r="D26" s="19">
        <f>SUM(D22:D25)</f>
        <v>5290.4000000000005</v>
      </c>
      <c r="E26" s="20">
        <f>SUM(C26:D26)</f>
        <v>22075.9</v>
      </c>
      <c r="F26" s="11"/>
    </row>
    <row r="27" spans="2:7" x14ac:dyDescent="0.25">
      <c r="C27" s="4"/>
      <c r="D27" s="4"/>
    </row>
    <row r="28" spans="2:7" x14ac:dyDescent="0.25">
      <c r="C28" s="13"/>
      <c r="D28" s="12"/>
    </row>
    <row r="29" spans="2:7" x14ac:dyDescent="0.25">
      <c r="B29" s="21"/>
    </row>
  </sheetData>
  <mergeCells count="5">
    <mergeCell ref="B4:E4"/>
    <mergeCell ref="B12:E12"/>
    <mergeCell ref="B20:E20"/>
    <mergeCell ref="B1:E1"/>
    <mergeCell ref="B2:E2"/>
  </mergeCells>
  <phoneticPr fontId="3" type="noConversion"/>
  <hyperlinks>
    <hyperlink ref="B20" r:id="rId1" location="a1" display="a1"/>
  </hyperlinks>
  <pageMargins left="0.75" right="0.75" top="1" bottom="1" header="0.5" footer="0.5"/>
  <pageSetup orientation="portrait" horizontalDpi="300" verticalDpi="300" r:id="rId2"/>
  <headerFooter alignWithMargins="0"/>
  <drawing r:id="rId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/>
  <dimension ref="B1:I29"/>
  <sheetViews>
    <sheetView workbookViewId="0"/>
  </sheetViews>
  <sheetFormatPr defaultRowHeight="12.75" x14ac:dyDescent="0.25"/>
  <cols>
    <col min="1" max="1" width="9" style="2"/>
    <col min="2" max="5" width="17.875" style="2" customWidth="1"/>
    <col min="6" max="16384" width="9" style="2"/>
  </cols>
  <sheetData>
    <row r="1" spans="2:9" x14ac:dyDescent="0.25">
      <c r="B1" s="208" t="s">
        <v>0</v>
      </c>
      <c r="C1" s="208"/>
      <c r="D1" s="208"/>
      <c r="E1" s="208"/>
    </row>
    <row r="2" spans="2:9" x14ac:dyDescent="0.25">
      <c r="B2" s="218" t="s">
        <v>34</v>
      </c>
      <c r="C2" s="218"/>
      <c r="D2" s="218"/>
      <c r="E2" s="218"/>
    </row>
    <row r="4" spans="2:9" s="7" customFormat="1" x14ac:dyDescent="0.25">
      <c r="B4" s="208" t="s">
        <v>1</v>
      </c>
      <c r="C4" s="208"/>
      <c r="D4" s="208"/>
      <c r="E4" s="208"/>
    </row>
    <row r="5" spans="2:9" s="8" customFormat="1" x14ac:dyDescent="0.25">
      <c r="B5" s="14" t="s">
        <v>2</v>
      </c>
      <c r="C5" s="14" t="s">
        <v>3</v>
      </c>
      <c r="D5" s="14" t="s">
        <v>4</v>
      </c>
      <c r="E5" s="14" t="s">
        <v>5</v>
      </c>
    </row>
    <row r="6" spans="2:9" x14ac:dyDescent="0.25">
      <c r="B6" s="15" t="s">
        <v>6</v>
      </c>
      <c r="C6" s="16">
        <v>84</v>
      </c>
      <c r="D6" s="16">
        <v>3475</v>
      </c>
      <c r="E6" s="17">
        <v>40178</v>
      </c>
    </row>
    <row r="7" spans="2:9" x14ac:dyDescent="0.25">
      <c r="B7" s="15" t="s">
        <v>7</v>
      </c>
      <c r="C7" s="16">
        <v>164</v>
      </c>
      <c r="D7" s="16">
        <v>9272</v>
      </c>
      <c r="E7" s="17">
        <v>40178</v>
      </c>
      <c r="H7" s="12"/>
      <c r="I7" s="12"/>
    </row>
    <row r="8" spans="2:9" x14ac:dyDescent="0.25">
      <c r="B8" s="15" t="s">
        <v>8</v>
      </c>
      <c r="C8" s="16">
        <v>172</v>
      </c>
      <c r="D8" s="16">
        <v>16263</v>
      </c>
      <c r="E8" s="17">
        <v>40178</v>
      </c>
    </row>
    <row r="9" spans="2:9" x14ac:dyDescent="0.25">
      <c r="B9" s="15" t="s">
        <v>20</v>
      </c>
      <c r="C9" s="16">
        <v>7</v>
      </c>
      <c r="D9" s="16">
        <v>372</v>
      </c>
      <c r="E9" s="17">
        <v>40178</v>
      </c>
    </row>
    <row r="10" spans="2:9" s="9" customFormat="1" x14ac:dyDescent="0.25">
      <c r="B10" s="18" t="s">
        <v>9</v>
      </c>
      <c r="C10" s="19">
        <f>SUM(C6:C9)</f>
        <v>427</v>
      </c>
      <c r="D10" s="19">
        <f>SUM(D6:D9)</f>
        <v>29382</v>
      </c>
      <c r="E10" s="20">
        <f>SUM(C10:D10)</f>
        <v>29809</v>
      </c>
    </row>
    <row r="11" spans="2:9" x14ac:dyDescent="0.25">
      <c r="B11" s="15"/>
      <c r="C11" s="15"/>
      <c r="D11" s="15"/>
      <c r="E11" s="15"/>
    </row>
    <row r="12" spans="2:9" s="1" customFormat="1" x14ac:dyDescent="0.25">
      <c r="B12" s="217" t="s">
        <v>10</v>
      </c>
      <c r="C12" s="217"/>
      <c r="D12" s="217"/>
      <c r="E12" s="217"/>
    </row>
    <row r="13" spans="2:9" s="8" customFormat="1" x14ac:dyDescent="0.25">
      <c r="B13" s="14" t="s">
        <v>2</v>
      </c>
      <c r="C13" s="14" t="s">
        <v>3</v>
      </c>
      <c r="D13" s="14" t="s">
        <v>4</v>
      </c>
      <c r="E13" s="14" t="s">
        <v>11</v>
      </c>
    </row>
    <row r="14" spans="2:9" x14ac:dyDescent="0.25">
      <c r="B14" s="15" t="s">
        <v>6</v>
      </c>
      <c r="C14" s="16">
        <v>480807</v>
      </c>
      <c r="D14" s="16">
        <v>62097</v>
      </c>
      <c r="E14" s="16">
        <f>SUM(C14:D14)</f>
        <v>542904</v>
      </c>
    </row>
    <row r="15" spans="2:9" x14ac:dyDescent="0.25">
      <c r="B15" s="15" t="s">
        <v>7</v>
      </c>
      <c r="C15" s="16">
        <v>969897</v>
      </c>
      <c r="D15" s="16">
        <v>125589</v>
      </c>
      <c r="E15" s="16">
        <f>SUM(C15:D15)</f>
        <v>1095486</v>
      </c>
    </row>
    <row r="16" spans="2:9" x14ac:dyDescent="0.25">
      <c r="B16" s="15" t="s">
        <v>8</v>
      </c>
      <c r="C16" s="16">
        <v>1821389</v>
      </c>
      <c r="D16" s="16">
        <v>298119</v>
      </c>
      <c r="E16" s="16">
        <f>SUM(C16:D16)</f>
        <v>2119508</v>
      </c>
    </row>
    <row r="17" spans="2:7" x14ac:dyDescent="0.25">
      <c r="B17" s="15" t="s">
        <v>20</v>
      </c>
      <c r="C17" s="16">
        <v>63321</v>
      </c>
      <c r="D17" s="16">
        <v>9110</v>
      </c>
      <c r="E17" s="16">
        <f>SUM(C17:D17)</f>
        <v>72431</v>
      </c>
    </row>
    <row r="18" spans="2:7" s="9" customFormat="1" x14ac:dyDescent="0.25">
      <c r="B18" s="18" t="s">
        <v>9</v>
      </c>
      <c r="C18" s="19">
        <f>SUM(C14:C17)</f>
        <v>3335414</v>
      </c>
      <c r="D18" s="19">
        <f>SUM(D14:D17)</f>
        <v>494915</v>
      </c>
      <c r="E18" s="20">
        <f>SUM(C18:D18)</f>
        <v>3830329</v>
      </c>
    </row>
    <row r="19" spans="2:7" x14ac:dyDescent="0.25">
      <c r="B19" s="15"/>
      <c r="C19" s="15"/>
      <c r="D19" s="15"/>
      <c r="E19" s="15"/>
    </row>
    <row r="20" spans="2:7" s="1" customFormat="1" x14ac:dyDescent="0.25">
      <c r="B20" s="217" t="s">
        <v>14</v>
      </c>
      <c r="C20" s="217"/>
      <c r="D20" s="217"/>
      <c r="E20" s="217"/>
    </row>
    <row r="21" spans="2:7" s="8" customFormat="1" x14ac:dyDescent="0.25">
      <c r="B21" s="14" t="s">
        <v>2</v>
      </c>
      <c r="C21" s="14" t="s">
        <v>12</v>
      </c>
      <c r="D21" s="14" t="s">
        <v>13</v>
      </c>
      <c r="E21" s="14" t="s">
        <v>5</v>
      </c>
    </row>
    <row r="22" spans="2:7" x14ac:dyDescent="0.25">
      <c r="B22" s="15" t="s">
        <v>6</v>
      </c>
      <c r="C22" s="16">
        <v>1987.8</v>
      </c>
      <c r="D22" s="16">
        <v>543.6</v>
      </c>
      <c r="E22" s="17">
        <v>40178</v>
      </c>
      <c r="F22" s="4"/>
      <c r="G22" s="4"/>
    </row>
    <row r="23" spans="2:7" x14ac:dyDescent="0.25">
      <c r="B23" s="15" t="s">
        <v>7</v>
      </c>
      <c r="C23" s="16">
        <v>5331.1</v>
      </c>
      <c r="D23" s="16">
        <v>1542.5</v>
      </c>
      <c r="E23" s="17">
        <v>40178</v>
      </c>
      <c r="F23" s="4"/>
      <c r="G23" s="4"/>
    </row>
    <row r="24" spans="2:7" x14ac:dyDescent="0.25">
      <c r="B24" s="15" t="s">
        <v>8</v>
      </c>
      <c r="C24" s="16">
        <v>9095.2000000000007</v>
      </c>
      <c r="D24" s="16">
        <v>3087.5</v>
      </c>
      <c r="E24" s="17">
        <v>40178</v>
      </c>
      <c r="F24" s="12"/>
    </row>
    <row r="25" spans="2:7" x14ac:dyDescent="0.25">
      <c r="B25" s="15" t="s">
        <v>20</v>
      </c>
      <c r="C25" s="16">
        <v>439</v>
      </c>
      <c r="D25" s="16">
        <v>68</v>
      </c>
      <c r="E25" s="17">
        <v>40178</v>
      </c>
      <c r="F25" s="4"/>
    </row>
    <row r="26" spans="2:7" s="9" customFormat="1" x14ac:dyDescent="0.25">
      <c r="B26" s="18" t="s">
        <v>9</v>
      </c>
      <c r="C26" s="19">
        <f>SUM(C22:C25)</f>
        <v>16853.100000000002</v>
      </c>
      <c r="D26" s="19">
        <f>SUM(D22:D25)</f>
        <v>5241.6000000000004</v>
      </c>
      <c r="E26" s="20">
        <f>SUM(C26:D26)</f>
        <v>22094.700000000004</v>
      </c>
      <c r="F26" s="11"/>
    </row>
    <row r="27" spans="2:7" x14ac:dyDescent="0.25">
      <c r="C27" s="4"/>
      <c r="D27" s="4"/>
    </row>
    <row r="28" spans="2:7" x14ac:dyDescent="0.25">
      <c r="C28" s="13"/>
      <c r="D28" s="12"/>
    </row>
    <row r="29" spans="2:7" x14ac:dyDescent="0.25">
      <c r="B29" s="21"/>
    </row>
  </sheetData>
  <mergeCells count="5">
    <mergeCell ref="B4:E4"/>
    <mergeCell ref="B12:E12"/>
    <mergeCell ref="B20:E20"/>
    <mergeCell ref="B1:E1"/>
    <mergeCell ref="B2:E2"/>
  </mergeCells>
  <phoneticPr fontId="3" type="noConversion"/>
  <hyperlinks>
    <hyperlink ref="B20" r:id="rId1" location="a1" display="a1"/>
  </hyperlinks>
  <pageMargins left="0.75" right="0.75" top="1" bottom="1" header="0.5" footer="0.5"/>
  <pageSetup orientation="portrait" horizontalDpi="300" verticalDpi="300" r:id="rId2"/>
  <headerFooter alignWithMargins="0"/>
  <drawing r:id="rId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0"/>
  <dimension ref="B1:I29"/>
  <sheetViews>
    <sheetView workbookViewId="0"/>
  </sheetViews>
  <sheetFormatPr defaultRowHeight="12.75" x14ac:dyDescent="0.25"/>
  <cols>
    <col min="1" max="1" width="9" style="2"/>
    <col min="2" max="5" width="17.875" style="2" customWidth="1"/>
    <col min="6" max="16384" width="9" style="2"/>
  </cols>
  <sheetData>
    <row r="1" spans="2:9" x14ac:dyDescent="0.25">
      <c r="B1" s="208" t="s">
        <v>0</v>
      </c>
      <c r="C1" s="208"/>
      <c r="D1" s="208"/>
      <c r="E1" s="208"/>
    </row>
    <row r="2" spans="2:9" x14ac:dyDescent="0.25">
      <c r="B2" s="218" t="s">
        <v>33</v>
      </c>
      <c r="C2" s="218"/>
      <c r="D2" s="218"/>
      <c r="E2" s="218"/>
    </row>
    <row r="4" spans="2:9" s="7" customFormat="1" x14ac:dyDescent="0.25">
      <c r="B4" s="208" t="s">
        <v>1</v>
      </c>
      <c r="C4" s="208"/>
      <c r="D4" s="208"/>
      <c r="E4" s="208"/>
    </row>
    <row r="5" spans="2:9" s="8" customFormat="1" x14ac:dyDescent="0.25">
      <c r="B5" s="14" t="s">
        <v>2</v>
      </c>
      <c r="C5" s="14" t="s">
        <v>3</v>
      </c>
      <c r="D5" s="14" t="s">
        <v>4</v>
      </c>
      <c r="E5" s="14" t="s">
        <v>5</v>
      </c>
    </row>
    <row r="6" spans="2:9" x14ac:dyDescent="0.25">
      <c r="B6" s="15" t="s">
        <v>6</v>
      </c>
      <c r="C6" s="16">
        <v>72</v>
      </c>
      <c r="D6" s="16">
        <v>3224</v>
      </c>
      <c r="E6" s="17">
        <v>40144</v>
      </c>
    </row>
    <row r="7" spans="2:9" x14ac:dyDescent="0.25">
      <c r="B7" s="15" t="s">
        <v>7</v>
      </c>
      <c r="C7" s="16">
        <v>124</v>
      </c>
      <c r="D7" s="16">
        <v>8521</v>
      </c>
      <c r="E7" s="17">
        <v>40147</v>
      </c>
      <c r="H7" s="12"/>
      <c r="I7" s="12"/>
    </row>
    <row r="8" spans="2:9" x14ac:dyDescent="0.25">
      <c r="B8" s="15" t="s">
        <v>8</v>
      </c>
      <c r="C8" s="16">
        <v>137</v>
      </c>
      <c r="D8" s="16">
        <v>15275</v>
      </c>
      <c r="E8" s="17">
        <v>40147</v>
      </c>
    </row>
    <row r="9" spans="2:9" x14ac:dyDescent="0.25">
      <c r="B9" s="15" t="s">
        <v>20</v>
      </c>
      <c r="C9" s="16">
        <v>6</v>
      </c>
      <c r="D9" s="16">
        <v>351</v>
      </c>
      <c r="E9" s="17">
        <v>40147</v>
      </c>
    </row>
    <row r="10" spans="2:9" s="9" customFormat="1" x14ac:dyDescent="0.25">
      <c r="B10" s="18" t="s">
        <v>9</v>
      </c>
      <c r="C10" s="19">
        <f>SUM(C6:C9)</f>
        <v>339</v>
      </c>
      <c r="D10" s="19">
        <f>SUM(D6:D9)</f>
        <v>27371</v>
      </c>
      <c r="E10" s="20">
        <f>SUM(C10:D10)</f>
        <v>27710</v>
      </c>
    </row>
    <row r="11" spans="2:9" x14ac:dyDescent="0.25">
      <c r="B11" s="15"/>
      <c r="C11" s="15"/>
      <c r="D11" s="15"/>
      <c r="E11" s="15"/>
    </row>
    <row r="12" spans="2:9" s="1" customFormat="1" x14ac:dyDescent="0.25">
      <c r="B12" s="217" t="s">
        <v>10</v>
      </c>
      <c r="C12" s="217"/>
      <c r="D12" s="217"/>
      <c r="E12" s="217"/>
    </row>
    <row r="13" spans="2:9" s="8" customFormat="1" x14ac:dyDescent="0.25">
      <c r="B13" s="14" t="s">
        <v>2</v>
      </c>
      <c r="C13" s="14" t="s">
        <v>3</v>
      </c>
      <c r="D13" s="14" t="s">
        <v>4</v>
      </c>
      <c r="E13" s="14" t="s">
        <v>11</v>
      </c>
    </row>
    <row r="14" spans="2:9" x14ac:dyDescent="0.25">
      <c r="B14" s="15" t="s">
        <v>6</v>
      </c>
      <c r="C14" s="16">
        <v>480271</v>
      </c>
      <c r="D14" s="16">
        <v>62353</v>
      </c>
      <c r="E14" s="16">
        <f>SUM(C14:D14)</f>
        <v>542624</v>
      </c>
    </row>
    <row r="15" spans="2:9" x14ac:dyDescent="0.25">
      <c r="B15" s="15" t="s">
        <v>7</v>
      </c>
      <c r="C15" s="16">
        <v>969272</v>
      </c>
      <c r="D15" s="16">
        <v>125447</v>
      </c>
      <c r="E15" s="16">
        <f>SUM(C15:D15)</f>
        <v>1094719</v>
      </c>
    </row>
    <row r="16" spans="2:9" x14ac:dyDescent="0.25">
      <c r="B16" s="15" t="s">
        <v>8</v>
      </c>
      <c r="C16" s="16">
        <v>1820431</v>
      </c>
      <c r="D16" s="16">
        <v>298045</v>
      </c>
      <c r="E16" s="16">
        <f>SUM(C16:D16)</f>
        <v>2118476</v>
      </c>
    </row>
    <row r="17" spans="2:7" x14ac:dyDescent="0.25">
      <c r="B17" s="15" t="s">
        <v>20</v>
      </c>
      <c r="C17" s="16">
        <v>63265</v>
      </c>
      <c r="D17" s="16">
        <v>9088</v>
      </c>
      <c r="E17" s="16">
        <f>SUM(C17:D17)</f>
        <v>72353</v>
      </c>
    </row>
    <row r="18" spans="2:7" s="9" customFormat="1" x14ac:dyDescent="0.25">
      <c r="B18" s="18" t="s">
        <v>9</v>
      </c>
      <c r="C18" s="19">
        <f>SUM(C14:C17)</f>
        <v>3333239</v>
      </c>
      <c r="D18" s="19">
        <f>SUM(D14:D17)</f>
        <v>494933</v>
      </c>
      <c r="E18" s="20">
        <f>SUM(C18:D18)</f>
        <v>3828172</v>
      </c>
    </row>
    <row r="19" spans="2:7" x14ac:dyDescent="0.25">
      <c r="B19" s="15"/>
      <c r="C19" s="15"/>
      <c r="D19" s="15"/>
      <c r="E19" s="15"/>
    </row>
    <row r="20" spans="2:7" s="1" customFormat="1" x14ac:dyDescent="0.25">
      <c r="B20" s="217" t="s">
        <v>14</v>
      </c>
      <c r="C20" s="217"/>
      <c r="D20" s="217"/>
      <c r="E20" s="217"/>
    </row>
    <row r="21" spans="2:7" s="8" customFormat="1" x14ac:dyDescent="0.25">
      <c r="B21" s="14" t="s">
        <v>2</v>
      </c>
      <c r="C21" s="14" t="s">
        <v>12</v>
      </c>
      <c r="D21" s="14" t="s">
        <v>13</v>
      </c>
      <c r="E21" s="14" t="s">
        <v>5</v>
      </c>
    </row>
    <row r="22" spans="2:7" x14ac:dyDescent="0.25">
      <c r="B22" s="15" t="s">
        <v>6</v>
      </c>
      <c r="C22" s="16">
        <v>1993.6</v>
      </c>
      <c r="D22" s="16">
        <v>537.79999999999995</v>
      </c>
      <c r="E22" s="17">
        <v>40144</v>
      </c>
      <c r="F22" s="4"/>
      <c r="G22" s="4"/>
    </row>
    <row r="23" spans="2:7" x14ac:dyDescent="0.25">
      <c r="B23" s="15" t="s">
        <v>7</v>
      </c>
      <c r="C23" s="16">
        <v>5349.7</v>
      </c>
      <c r="D23" s="16">
        <v>1524</v>
      </c>
      <c r="E23" s="17">
        <v>40147</v>
      </c>
      <c r="F23" s="4"/>
      <c r="G23" s="4"/>
    </row>
    <row r="24" spans="2:7" x14ac:dyDescent="0.25">
      <c r="B24" s="15" t="s">
        <v>8</v>
      </c>
      <c r="C24" s="16">
        <v>9161.5</v>
      </c>
      <c r="D24" s="16">
        <v>3021.2</v>
      </c>
      <c r="E24" s="17">
        <v>40147</v>
      </c>
      <c r="F24" s="12"/>
    </row>
    <row r="25" spans="2:7" x14ac:dyDescent="0.25">
      <c r="B25" s="15" t="s">
        <v>20</v>
      </c>
      <c r="C25" s="16">
        <v>439</v>
      </c>
      <c r="D25" s="16">
        <v>66</v>
      </c>
      <c r="E25" s="17">
        <v>40147</v>
      </c>
      <c r="F25" s="4"/>
    </row>
    <row r="26" spans="2:7" s="9" customFormat="1" x14ac:dyDescent="0.25">
      <c r="B26" s="18" t="s">
        <v>9</v>
      </c>
      <c r="C26" s="19">
        <f>SUM(C22:C25)</f>
        <v>16943.8</v>
      </c>
      <c r="D26" s="19">
        <f>SUM(D22:D25)</f>
        <v>5149</v>
      </c>
      <c r="E26" s="20">
        <f>SUM(C26:D26)</f>
        <v>22092.799999999999</v>
      </c>
      <c r="F26" s="11"/>
    </row>
    <row r="27" spans="2:7" x14ac:dyDescent="0.25">
      <c r="C27" s="4"/>
      <c r="D27" s="4"/>
    </row>
    <row r="28" spans="2:7" x14ac:dyDescent="0.25">
      <c r="C28" s="13"/>
      <c r="D28" s="12"/>
    </row>
    <row r="29" spans="2:7" x14ac:dyDescent="0.25">
      <c r="B29" s="21"/>
    </row>
  </sheetData>
  <mergeCells count="5">
    <mergeCell ref="B4:E4"/>
    <mergeCell ref="B12:E12"/>
    <mergeCell ref="B20:E20"/>
    <mergeCell ref="B1:E1"/>
    <mergeCell ref="B2:E2"/>
  </mergeCells>
  <phoneticPr fontId="3" type="noConversion"/>
  <hyperlinks>
    <hyperlink ref="B20" r:id="rId1" location="a1" display="a1"/>
  </hyperlinks>
  <pageMargins left="0.75" right="0.75" top="1" bottom="1" header="0.5" footer="0.5"/>
  <pageSetup orientation="portrait" horizontalDpi="300" verticalDpi="300" r:id="rId2"/>
  <headerFooter alignWithMargins="0"/>
  <drawing r:id="rId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/>
  <dimension ref="B1:I29"/>
  <sheetViews>
    <sheetView workbookViewId="0"/>
  </sheetViews>
  <sheetFormatPr defaultRowHeight="12.75" x14ac:dyDescent="0.25"/>
  <cols>
    <col min="1" max="1" width="9" style="2"/>
    <col min="2" max="5" width="17.875" style="2" customWidth="1"/>
    <col min="6" max="16384" width="9" style="2"/>
  </cols>
  <sheetData>
    <row r="1" spans="2:9" x14ac:dyDescent="0.25">
      <c r="B1" s="208" t="s">
        <v>0</v>
      </c>
      <c r="C1" s="208"/>
      <c r="D1" s="208"/>
      <c r="E1" s="208"/>
    </row>
    <row r="2" spans="2:9" x14ac:dyDescent="0.25">
      <c r="B2" s="218" t="s">
        <v>32</v>
      </c>
      <c r="C2" s="218"/>
      <c r="D2" s="218"/>
      <c r="E2" s="218"/>
    </row>
    <row r="4" spans="2:9" s="7" customFormat="1" x14ac:dyDescent="0.25">
      <c r="B4" s="208" t="s">
        <v>1</v>
      </c>
      <c r="C4" s="208"/>
      <c r="D4" s="208"/>
      <c r="E4" s="208"/>
    </row>
    <row r="5" spans="2:9" s="8" customFormat="1" x14ac:dyDescent="0.25">
      <c r="B5" s="14" t="s">
        <v>2</v>
      </c>
      <c r="C5" s="14" t="s">
        <v>3</v>
      </c>
      <c r="D5" s="14" t="s">
        <v>4</v>
      </c>
      <c r="E5" s="14" t="s">
        <v>5</v>
      </c>
    </row>
    <row r="6" spans="2:9" x14ac:dyDescent="0.25">
      <c r="B6" s="15" t="s">
        <v>6</v>
      </c>
      <c r="C6" s="16">
        <v>71</v>
      </c>
      <c r="D6" s="16">
        <v>3077</v>
      </c>
      <c r="E6" s="17">
        <v>40116</v>
      </c>
    </row>
    <row r="7" spans="2:9" x14ac:dyDescent="0.25">
      <c r="B7" s="15" t="s">
        <v>7</v>
      </c>
      <c r="C7" s="16">
        <v>104</v>
      </c>
      <c r="D7" s="16">
        <v>8065</v>
      </c>
      <c r="E7" s="17">
        <v>40117</v>
      </c>
      <c r="H7" s="12"/>
      <c r="I7" s="12"/>
    </row>
    <row r="8" spans="2:9" x14ac:dyDescent="0.25">
      <c r="B8" s="15" t="s">
        <v>8</v>
      </c>
      <c r="C8" s="16">
        <v>64</v>
      </c>
      <c r="D8" s="16">
        <v>14378</v>
      </c>
      <c r="E8" s="17">
        <v>40117</v>
      </c>
    </row>
    <row r="9" spans="2:9" x14ac:dyDescent="0.25">
      <c r="B9" s="15" t="s">
        <v>20</v>
      </c>
      <c r="C9" s="16">
        <v>6</v>
      </c>
      <c r="D9" s="16">
        <v>319</v>
      </c>
      <c r="E9" s="17">
        <v>40117</v>
      </c>
    </row>
    <row r="10" spans="2:9" s="9" customFormat="1" x14ac:dyDescent="0.25">
      <c r="B10" s="18" t="s">
        <v>9</v>
      </c>
      <c r="C10" s="19">
        <f>SUM(C6:C9)</f>
        <v>245</v>
      </c>
      <c r="D10" s="19">
        <f>SUM(D6:D9)</f>
        <v>25839</v>
      </c>
      <c r="E10" s="20">
        <f>SUM(C10:D10)</f>
        <v>26084</v>
      </c>
    </row>
    <row r="11" spans="2:9" x14ac:dyDescent="0.25">
      <c r="B11" s="15"/>
      <c r="C11" s="15"/>
      <c r="D11" s="15"/>
      <c r="E11" s="15"/>
    </row>
    <row r="12" spans="2:9" s="1" customFormat="1" x14ac:dyDescent="0.25">
      <c r="B12" s="217" t="s">
        <v>10</v>
      </c>
      <c r="C12" s="217"/>
      <c r="D12" s="217"/>
      <c r="E12" s="217"/>
    </row>
    <row r="13" spans="2:9" s="8" customFormat="1" x14ac:dyDescent="0.25">
      <c r="B13" s="14" t="s">
        <v>2</v>
      </c>
      <c r="C13" s="14" t="s">
        <v>3</v>
      </c>
      <c r="D13" s="14" t="s">
        <v>4</v>
      </c>
      <c r="E13" s="14" t="s">
        <v>11</v>
      </c>
    </row>
    <row r="14" spans="2:9" x14ac:dyDescent="0.25">
      <c r="B14" s="15" t="s">
        <v>6</v>
      </c>
      <c r="C14" s="16">
        <v>480414</v>
      </c>
      <c r="D14" s="16">
        <v>62570</v>
      </c>
      <c r="E14" s="16">
        <f>SUM(C14:D14)</f>
        <v>542984</v>
      </c>
    </row>
    <row r="15" spans="2:9" x14ac:dyDescent="0.25">
      <c r="B15" s="15" t="s">
        <v>7</v>
      </c>
      <c r="C15" s="16">
        <v>968375</v>
      </c>
      <c r="D15" s="16">
        <v>125325</v>
      </c>
      <c r="E15" s="16">
        <f>SUM(C15:D15)</f>
        <v>1093700</v>
      </c>
    </row>
    <row r="16" spans="2:9" x14ac:dyDescent="0.25">
      <c r="B16" s="15" t="s">
        <v>8</v>
      </c>
      <c r="C16" s="16">
        <v>1816946</v>
      </c>
      <c r="D16" s="16">
        <v>296852</v>
      </c>
      <c r="E16" s="16">
        <f>SUM(C16:D16)</f>
        <v>2113798</v>
      </c>
    </row>
    <row r="17" spans="2:7" x14ac:dyDescent="0.25">
      <c r="B17" s="15" t="s">
        <v>20</v>
      </c>
      <c r="C17" s="16">
        <v>63263</v>
      </c>
      <c r="D17" s="16">
        <v>9110</v>
      </c>
      <c r="E17" s="16">
        <f>SUM(C17:D17)</f>
        <v>72373</v>
      </c>
    </row>
    <row r="18" spans="2:7" s="9" customFormat="1" x14ac:dyDescent="0.25">
      <c r="B18" s="18" t="s">
        <v>9</v>
      </c>
      <c r="C18" s="19">
        <f>SUM(C14:C17)</f>
        <v>3328998</v>
      </c>
      <c r="D18" s="19">
        <f>SUM(D14:D17)</f>
        <v>493857</v>
      </c>
      <c r="E18" s="20">
        <f>SUM(C18:D18)</f>
        <v>3822855</v>
      </c>
    </row>
    <row r="19" spans="2:7" x14ac:dyDescent="0.25">
      <c r="B19" s="15"/>
      <c r="C19" s="15"/>
      <c r="D19" s="15"/>
      <c r="E19" s="15"/>
    </row>
    <row r="20" spans="2:7" s="1" customFormat="1" x14ac:dyDescent="0.25">
      <c r="B20" s="217" t="s">
        <v>14</v>
      </c>
      <c r="C20" s="217"/>
      <c r="D20" s="217"/>
      <c r="E20" s="217"/>
    </row>
    <row r="21" spans="2:7" s="8" customFormat="1" x14ac:dyDescent="0.25">
      <c r="B21" s="14" t="s">
        <v>2</v>
      </c>
      <c r="C21" s="14" t="s">
        <v>12</v>
      </c>
      <c r="D21" s="14" t="s">
        <v>13</v>
      </c>
      <c r="E21" s="14" t="s">
        <v>5</v>
      </c>
    </row>
    <row r="22" spans="2:7" x14ac:dyDescent="0.25">
      <c r="B22" s="15" t="s">
        <v>6</v>
      </c>
      <c r="C22" s="16">
        <v>1996.9</v>
      </c>
      <c r="D22" s="16">
        <v>534.5</v>
      </c>
      <c r="E22" s="17">
        <v>40116</v>
      </c>
      <c r="F22" s="4"/>
      <c r="G22" s="4"/>
    </row>
    <row r="23" spans="2:7" x14ac:dyDescent="0.25">
      <c r="B23" s="15" t="s">
        <v>7</v>
      </c>
      <c r="C23" s="16">
        <v>5392.8</v>
      </c>
      <c r="D23" s="16">
        <v>1480.8</v>
      </c>
      <c r="E23" s="17">
        <v>40101</v>
      </c>
      <c r="F23" s="4"/>
      <c r="G23" s="4"/>
    </row>
    <row r="24" spans="2:7" x14ac:dyDescent="0.25">
      <c r="B24" s="15" t="s">
        <v>8</v>
      </c>
      <c r="C24" s="16">
        <v>9197.6</v>
      </c>
      <c r="D24" s="16">
        <v>2985.3</v>
      </c>
      <c r="E24" s="17">
        <v>40117</v>
      </c>
      <c r="F24" s="12"/>
    </row>
    <row r="25" spans="2:7" x14ac:dyDescent="0.25">
      <c r="B25" s="15" t="s">
        <v>20</v>
      </c>
      <c r="C25" s="16">
        <v>439</v>
      </c>
      <c r="D25" s="16">
        <v>62</v>
      </c>
      <c r="E25" s="17">
        <v>40117</v>
      </c>
      <c r="F25" s="4"/>
    </row>
    <row r="26" spans="2:7" s="9" customFormat="1" x14ac:dyDescent="0.25">
      <c r="B26" s="18" t="s">
        <v>9</v>
      </c>
      <c r="C26" s="19">
        <f>SUM(C22:C25)</f>
        <v>17026.300000000003</v>
      </c>
      <c r="D26" s="19">
        <f>SUM(D22:D25)</f>
        <v>5062.6000000000004</v>
      </c>
      <c r="E26" s="20">
        <f>SUM(C26:D26)</f>
        <v>22088.9</v>
      </c>
      <c r="F26" s="11"/>
    </row>
    <row r="27" spans="2:7" x14ac:dyDescent="0.25">
      <c r="C27" s="4"/>
      <c r="D27" s="4"/>
    </row>
    <row r="28" spans="2:7" x14ac:dyDescent="0.25">
      <c r="C28" s="13"/>
      <c r="D28" s="12"/>
    </row>
    <row r="29" spans="2:7" x14ac:dyDescent="0.25">
      <c r="B29" s="21"/>
    </row>
  </sheetData>
  <mergeCells count="5">
    <mergeCell ref="B4:E4"/>
    <mergeCell ref="B12:E12"/>
    <mergeCell ref="B20:E20"/>
    <mergeCell ref="B1:E1"/>
    <mergeCell ref="B2:E2"/>
  </mergeCells>
  <phoneticPr fontId="3" type="noConversion"/>
  <hyperlinks>
    <hyperlink ref="B20" r:id="rId1" location="a1" display="a1"/>
  </hyperlinks>
  <pageMargins left="0.75" right="0.75" top="1" bottom="1" header="0.5" footer="0.5"/>
  <pageSetup orientation="portrait" horizontalDpi="300" verticalDpi="300" r:id="rId2"/>
  <headerFooter alignWithMargins="0"/>
  <drawing r:id="rId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/>
  <dimension ref="B1:I29"/>
  <sheetViews>
    <sheetView workbookViewId="0"/>
  </sheetViews>
  <sheetFormatPr defaultRowHeight="12.75" x14ac:dyDescent="0.25"/>
  <cols>
    <col min="1" max="1" width="9" style="2"/>
    <col min="2" max="5" width="17.875" style="2" customWidth="1"/>
    <col min="6" max="16384" width="9" style="2"/>
  </cols>
  <sheetData>
    <row r="1" spans="2:9" x14ac:dyDescent="0.25">
      <c r="B1" s="208" t="s">
        <v>0</v>
      </c>
      <c r="C1" s="208"/>
      <c r="D1" s="208"/>
      <c r="E1" s="208"/>
    </row>
    <row r="2" spans="2:9" x14ac:dyDescent="0.25">
      <c r="B2" s="218" t="s">
        <v>31</v>
      </c>
      <c r="C2" s="218"/>
      <c r="D2" s="218"/>
      <c r="E2" s="218"/>
    </row>
    <row r="4" spans="2:9" s="7" customFormat="1" x14ac:dyDescent="0.25">
      <c r="B4" s="208" t="s">
        <v>1</v>
      </c>
      <c r="C4" s="208"/>
      <c r="D4" s="208"/>
      <c r="E4" s="208"/>
    </row>
    <row r="5" spans="2:9" s="8" customFormat="1" x14ac:dyDescent="0.25">
      <c r="B5" s="14" t="s">
        <v>2</v>
      </c>
      <c r="C5" s="14" t="s">
        <v>3</v>
      </c>
      <c r="D5" s="14" t="s">
        <v>4</v>
      </c>
      <c r="E5" s="14" t="s">
        <v>5</v>
      </c>
    </row>
    <row r="6" spans="2:9" x14ac:dyDescent="0.25">
      <c r="B6" s="15" t="s">
        <v>6</v>
      </c>
      <c r="C6" s="16">
        <v>71</v>
      </c>
      <c r="D6" s="16">
        <v>3141</v>
      </c>
      <c r="E6" s="17">
        <v>40081</v>
      </c>
    </row>
    <row r="7" spans="2:9" x14ac:dyDescent="0.25">
      <c r="B7" s="15" t="s">
        <v>7</v>
      </c>
      <c r="C7" s="16">
        <v>91</v>
      </c>
      <c r="D7" s="16">
        <v>7452</v>
      </c>
      <c r="E7" s="17">
        <v>40086</v>
      </c>
      <c r="H7" s="12"/>
      <c r="I7" s="12"/>
    </row>
    <row r="8" spans="2:9" x14ac:dyDescent="0.25">
      <c r="B8" s="15" t="s">
        <v>8</v>
      </c>
      <c r="C8" s="16">
        <v>46</v>
      </c>
      <c r="D8" s="16">
        <v>13021</v>
      </c>
      <c r="E8" s="17">
        <v>40086</v>
      </c>
    </row>
    <row r="9" spans="2:9" x14ac:dyDescent="0.25">
      <c r="B9" s="15" t="s">
        <v>20</v>
      </c>
      <c r="C9" s="16">
        <v>5</v>
      </c>
      <c r="D9" s="16">
        <v>305</v>
      </c>
      <c r="E9" s="17">
        <v>40086</v>
      </c>
    </row>
    <row r="10" spans="2:9" s="9" customFormat="1" x14ac:dyDescent="0.25">
      <c r="B10" s="18" t="s">
        <v>9</v>
      </c>
      <c r="C10" s="19">
        <f>SUM(C6:C9)</f>
        <v>213</v>
      </c>
      <c r="D10" s="19">
        <f>SUM(D6:D9)</f>
        <v>23919</v>
      </c>
      <c r="E10" s="19">
        <f>SUM(C10:D10)</f>
        <v>24132</v>
      </c>
    </row>
    <row r="11" spans="2:9" x14ac:dyDescent="0.25">
      <c r="B11" s="15"/>
      <c r="C11" s="15"/>
      <c r="D11" s="15"/>
      <c r="E11" s="15"/>
    </row>
    <row r="12" spans="2:9" s="1" customFormat="1" x14ac:dyDescent="0.25">
      <c r="B12" s="217" t="s">
        <v>10</v>
      </c>
      <c r="C12" s="217"/>
      <c r="D12" s="217"/>
      <c r="E12" s="217"/>
    </row>
    <row r="13" spans="2:9" s="8" customFormat="1" x14ac:dyDescent="0.25">
      <c r="B13" s="14" t="s">
        <v>2</v>
      </c>
      <c r="C13" s="14" t="s">
        <v>3</v>
      </c>
      <c r="D13" s="14" t="s">
        <v>4</v>
      </c>
      <c r="E13" s="14" t="s">
        <v>11</v>
      </c>
    </row>
    <row r="14" spans="2:9" x14ac:dyDescent="0.25">
      <c r="B14" s="15" t="s">
        <v>6</v>
      </c>
      <c r="C14" s="16">
        <v>480873</v>
      </c>
      <c r="D14" s="16">
        <v>62785</v>
      </c>
      <c r="E14" s="16">
        <f>SUM(C14:D14)</f>
        <v>543658</v>
      </c>
    </row>
    <row r="15" spans="2:9" x14ac:dyDescent="0.25">
      <c r="B15" s="15" t="s">
        <v>7</v>
      </c>
      <c r="C15" s="16">
        <v>968511</v>
      </c>
      <c r="D15" s="16">
        <v>125378</v>
      </c>
      <c r="E15" s="16">
        <f>SUM(C15:D15)</f>
        <v>1093889</v>
      </c>
    </row>
    <row r="16" spans="2:9" x14ac:dyDescent="0.25">
      <c r="B16" s="15" t="s">
        <v>8</v>
      </c>
      <c r="C16" s="16">
        <v>1818397</v>
      </c>
      <c r="D16" s="16">
        <v>296818</v>
      </c>
      <c r="E16" s="16">
        <f>SUM(C16:D16)</f>
        <v>2115215</v>
      </c>
    </row>
    <row r="17" spans="2:7" x14ac:dyDescent="0.25">
      <c r="B17" s="15" t="s">
        <v>20</v>
      </c>
      <c r="C17" s="16">
        <v>63235</v>
      </c>
      <c r="D17" s="16">
        <v>9082</v>
      </c>
      <c r="E17" s="16">
        <f>SUM(C17:D17)</f>
        <v>72317</v>
      </c>
    </row>
    <row r="18" spans="2:7" s="9" customFormat="1" x14ac:dyDescent="0.25">
      <c r="B18" s="18" t="s">
        <v>9</v>
      </c>
      <c r="C18" s="19">
        <f>SUM(C14:C17)</f>
        <v>3331016</v>
      </c>
      <c r="D18" s="19">
        <f>SUM(D14:D17)</f>
        <v>494063</v>
      </c>
      <c r="E18" s="19">
        <f>SUM(C18:D18)</f>
        <v>3825079</v>
      </c>
    </row>
    <row r="19" spans="2:7" x14ac:dyDescent="0.25">
      <c r="B19" s="15"/>
      <c r="C19" s="15"/>
      <c r="D19" s="15"/>
      <c r="E19" s="15"/>
    </row>
    <row r="20" spans="2:7" s="1" customFormat="1" x14ac:dyDescent="0.25">
      <c r="B20" s="217" t="s">
        <v>14</v>
      </c>
      <c r="C20" s="217"/>
      <c r="D20" s="217"/>
      <c r="E20" s="217"/>
    </row>
    <row r="21" spans="2:7" s="8" customFormat="1" x14ac:dyDescent="0.25">
      <c r="B21" s="14" t="s">
        <v>2</v>
      </c>
      <c r="C21" s="14" t="s">
        <v>12</v>
      </c>
      <c r="D21" s="14" t="s">
        <v>13</v>
      </c>
      <c r="E21" s="14" t="s">
        <v>5</v>
      </c>
    </row>
    <row r="22" spans="2:7" x14ac:dyDescent="0.25">
      <c r="B22" s="15" t="s">
        <v>6</v>
      </c>
      <c r="C22" s="16">
        <v>2014.4</v>
      </c>
      <c r="D22" s="16">
        <v>517</v>
      </c>
      <c r="E22" s="17">
        <v>40081</v>
      </c>
      <c r="F22" s="4"/>
      <c r="G22" s="4"/>
    </row>
    <row r="23" spans="2:7" x14ac:dyDescent="0.25">
      <c r="B23" s="15" t="s">
        <v>7</v>
      </c>
      <c r="C23" s="16">
        <v>5416.3</v>
      </c>
      <c r="D23" s="16">
        <v>1455.3</v>
      </c>
      <c r="E23" s="17">
        <v>40086</v>
      </c>
      <c r="F23" s="4"/>
      <c r="G23" s="4"/>
    </row>
    <row r="24" spans="2:7" x14ac:dyDescent="0.25">
      <c r="B24" s="15" t="s">
        <v>8</v>
      </c>
      <c r="C24" s="16">
        <v>9274</v>
      </c>
      <c r="D24" s="16">
        <v>2908.8</v>
      </c>
      <c r="E24" s="17">
        <v>40086</v>
      </c>
      <c r="F24" s="12"/>
    </row>
    <row r="25" spans="2:7" x14ac:dyDescent="0.25">
      <c r="B25" s="15" t="s">
        <v>20</v>
      </c>
      <c r="C25" s="16">
        <v>439</v>
      </c>
      <c r="D25" s="16">
        <v>60</v>
      </c>
      <c r="E25" s="17">
        <v>40086</v>
      </c>
      <c r="F25" s="4"/>
    </row>
    <row r="26" spans="2:7" s="9" customFormat="1" x14ac:dyDescent="0.25">
      <c r="B26" s="18" t="s">
        <v>9</v>
      </c>
      <c r="C26" s="19">
        <f>SUM(C22:C25)</f>
        <v>17143.7</v>
      </c>
      <c r="D26" s="19">
        <f>SUM(D22:D25)</f>
        <v>4941.1000000000004</v>
      </c>
      <c r="E26" s="20">
        <f>SUM(C26:D26)</f>
        <v>22084.800000000003</v>
      </c>
      <c r="F26" s="11"/>
    </row>
    <row r="27" spans="2:7" x14ac:dyDescent="0.25">
      <c r="C27" s="4"/>
      <c r="D27" s="4"/>
    </row>
    <row r="28" spans="2:7" x14ac:dyDescent="0.25">
      <c r="C28" s="13"/>
      <c r="D28" s="12"/>
    </row>
    <row r="29" spans="2:7" x14ac:dyDescent="0.25">
      <c r="B29" s="21"/>
    </row>
  </sheetData>
  <mergeCells count="5">
    <mergeCell ref="B4:E4"/>
    <mergeCell ref="B12:E12"/>
    <mergeCell ref="B20:E20"/>
    <mergeCell ref="B1:E1"/>
    <mergeCell ref="B2:E2"/>
  </mergeCells>
  <phoneticPr fontId="3" type="noConversion"/>
  <hyperlinks>
    <hyperlink ref="B20" r:id="rId1" location="a1" display="a1"/>
  </hyperlinks>
  <pageMargins left="0.75" right="0.75" top="1" bottom="1" header="0.5" footer="0.5"/>
  <pageSetup orientation="portrait" horizontalDpi="300" verticalDpi="300" r:id="rId2"/>
  <headerFooter alignWithMargins="0"/>
  <drawing r:id="rId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7"/>
  <dimension ref="B1:I29"/>
  <sheetViews>
    <sheetView workbookViewId="0"/>
  </sheetViews>
  <sheetFormatPr defaultRowHeight="12.75" x14ac:dyDescent="0.25"/>
  <cols>
    <col min="1" max="1" width="9" style="2"/>
    <col min="2" max="5" width="17.875" style="2" customWidth="1"/>
    <col min="6" max="16384" width="9" style="2"/>
  </cols>
  <sheetData>
    <row r="1" spans="2:9" x14ac:dyDescent="0.25">
      <c r="B1" s="208" t="s">
        <v>0</v>
      </c>
      <c r="C1" s="208"/>
      <c r="D1" s="208"/>
      <c r="E1" s="208"/>
    </row>
    <row r="2" spans="2:9" x14ac:dyDescent="0.25">
      <c r="B2" s="218" t="s">
        <v>30</v>
      </c>
      <c r="C2" s="218"/>
      <c r="D2" s="218"/>
      <c r="E2" s="218"/>
    </row>
    <row r="4" spans="2:9" s="7" customFormat="1" x14ac:dyDescent="0.25">
      <c r="B4" s="208" t="s">
        <v>1</v>
      </c>
      <c r="C4" s="208"/>
      <c r="D4" s="208"/>
      <c r="E4" s="208"/>
    </row>
    <row r="5" spans="2:9" s="8" customFormat="1" x14ac:dyDescent="0.25">
      <c r="B5" s="14" t="s">
        <v>2</v>
      </c>
      <c r="C5" s="14" t="s">
        <v>3</v>
      </c>
      <c r="D5" s="14" t="s">
        <v>4</v>
      </c>
      <c r="E5" s="14" t="s">
        <v>5</v>
      </c>
    </row>
    <row r="6" spans="2:9" x14ac:dyDescent="0.25">
      <c r="B6" s="15" t="s">
        <v>6</v>
      </c>
      <c r="C6" s="16">
        <v>21</v>
      </c>
      <c r="D6" s="16">
        <v>2884</v>
      </c>
      <c r="E6" s="17">
        <v>40053</v>
      </c>
    </row>
    <row r="7" spans="2:9" x14ac:dyDescent="0.25">
      <c r="B7" s="15" t="s">
        <v>7</v>
      </c>
      <c r="C7" s="16">
        <v>78</v>
      </c>
      <c r="D7" s="16">
        <v>6936</v>
      </c>
      <c r="E7" s="17">
        <v>40056</v>
      </c>
      <c r="H7" s="12"/>
      <c r="I7" s="12"/>
    </row>
    <row r="8" spans="2:9" x14ac:dyDescent="0.25">
      <c r="B8" s="15" t="s">
        <v>8</v>
      </c>
      <c r="C8" s="16">
        <v>38</v>
      </c>
      <c r="D8" s="16">
        <v>11826</v>
      </c>
      <c r="E8" s="17">
        <v>40056</v>
      </c>
    </row>
    <row r="9" spans="2:9" x14ac:dyDescent="0.25">
      <c r="B9" s="15" t="s">
        <v>20</v>
      </c>
      <c r="C9" s="16">
        <v>5</v>
      </c>
      <c r="D9" s="16">
        <v>238</v>
      </c>
      <c r="E9" s="17">
        <v>40056</v>
      </c>
    </row>
    <row r="10" spans="2:9" s="9" customFormat="1" x14ac:dyDescent="0.25">
      <c r="B10" s="18" t="s">
        <v>9</v>
      </c>
      <c r="C10" s="19">
        <v>142</v>
      </c>
      <c r="D10" s="19">
        <v>21884</v>
      </c>
      <c r="E10" s="19">
        <v>22026</v>
      </c>
    </row>
    <row r="11" spans="2:9" x14ac:dyDescent="0.25">
      <c r="B11" s="15"/>
      <c r="C11" s="15"/>
      <c r="D11" s="15"/>
      <c r="E11" s="15"/>
    </row>
    <row r="12" spans="2:9" s="1" customFormat="1" x14ac:dyDescent="0.25">
      <c r="B12" s="217" t="s">
        <v>10</v>
      </c>
      <c r="C12" s="217"/>
      <c r="D12" s="217"/>
      <c r="E12" s="217"/>
    </row>
    <row r="13" spans="2:9" s="8" customFormat="1" x14ac:dyDescent="0.25">
      <c r="B13" s="14" t="s">
        <v>2</v>
      </c>
      <c r="C13" s="14" t="s">
        <v>3</v>
      </c>
      <c r="D13" s="14" t="s">
        <v>4</v>
      </c>
      <c r="E13" s="14" t="s">
        <v>11</v>
      </c>
    </row>
    <row r="14" spans="2:9" x14ac:dyDescent="0.25">
      <c r="B14" s="15" t="s">
        <v>6</v>
      </c>
      <c r="C14" s="16">
        <v>480926</v>
      </c>
      <c r="D14" s="16">
        <v>63089</v>
      </c>
      <c r="E14" s="16">
        <v>544015</v>
      </c>
    </row>
    <row r="15" spans="2:9" x14ac:dyDescent="0.25">
      <c r="B15" s="15" t="s">
        <v>7</v>
      </c>
      <c r="C15" s="16">
        <v>968839</v>
      </c>
      <c r="D15" s="16">
        <v>125356</v>
      </c>
      <c r="E15" s="16">
        <v>1094195</v>
      </c>
    </row>
    <row r="16" spans="2:9" x14ac:dyDescent="0.25">
      <c r="B16" s="15" t="s">
        <v>8</v>
      </c>
      <c r="C16" s="16">
        <v>1818622</v>
      </c>
      <c r="D16" s="16">
        <v>296579</v>
      </c>
      <c r="E16" s="16">
        <v>2115201</v>
      </c>
    </row>
    <row r="17" spans="2:7" x14ac:dyDescent="0.25">
      <c r="B17" s="15" t="s">
        <v>20</v>
      </c>
      <c r="C17" s="16">
        <v>63237</v>
      </c>
      <c r="D17" s="16">
        <v>9071</v>
      </c>
      <c r="E17" s="16">
        <v>72308</v>
      </c>
    </row>
    <row r="18" spans="2:7" s="9" customFormat="1" x14ac:dyDescent="0.25">
      <c r="B18" s="18" t="s">
        <v>9</v>
      </c>
      <c r="C18" s="19">
        <v>3331624</v>
      </c>
      <c r="D18" s="19">
        <v>494095</v>
      </c>
      <c r="E18" s="19">
        <v>3825719</v>
      </c>
    </row>
    <row r="19" spans="2:7" x14ac:dyDescent="0.25">
      <c r="B19" s="15"/>
      <c r="C19" s="15"/>
      <c r="D19" s="15"/>
      <c r="E19" s="15"/>
    </row>
    <row r="20" spans="2:7" s="1" customFormat="1" x14ac:dyDescent="0.25">
      <c r="B20" s="217" t="s">
        <v>14</v>
      </c>
      <c r="C20" s="217"/>
      <c r="D20" s="217"/>
      <c r="E20" s="217"/>
    </row>
    <row r="21" spans="2:7" s="8" customFormat="1" x14ac:dyDescent="0.25">
      <c r="B21" s="14" t="s">
        <v>2</v>
      </c>
      <c r="C21" s="14" t="s">
        <v>12</v>
      </c>
      <c r="D21" s="14" t="s">
        <v>13</v>
      </c>
      <c r="E21" s="14" t="s">
        <v>5</v>
      </c>
    </row>
    <row r="22" spans="2:7" x14ac:dyDescent="0.25">
      <c r="B22" s="15" t="s">
        <v>6</v>
      </c>
      <c r="C22" s="16">
        <v>2027.7</v>
      </c>
      <c r="D22" s="16">
        <v>503.7</v>
      </c>
      <c r="E22" s="17">
        <v>40053</v>
      </c>
      <c r="F22" s="4"/>
      <c r="G22" s="4"/>
    </row>
    <row r="23" spans="2:7" x14ac:dyDescent="0.25">
      <c r="B23" s="15" t="s">
        <v>7</v>
      </c>
      <c r="C23" s="16">
        <v>5475.1</v>
      </c>
      <c r="D23" s="16">
        <v>1398.5</v>
      </c>
      <c r="E23" s="17">
        <v>40056</v>
      </c>
      <c r="F23" s="4"/>
      <c r="G23" s="4"/>
    </row>
    <row r="24" spans="2:7" x14ac:dyDescent="0.25">
      <c r="B24" s="15" t="s">
        <v>8</v>
      </c>
      <c r="C24" s="16">
        <v>9380.9</v>
      </c>
      <c r="D24" s="16">
        <v>2799.5</v>
      </c>
      <c r="E24" s="17">
        <v>40056</v>
      </c>
      <c r="F24" s="12"/>
    </row>
    <row r="25" spans="2:7" x14ac:dyDescent="0.25">
      <c r="B25" s="15" t="s">
        <v>20</v>
      </c>
      <c r="C25" s="16">
        <v>439</v>
      </c>
      <c r="D25" s="16">
        <v>52</v>
      </c>
      <c r="E25" s="17">
        <v>40056</v>
      </c>
      <c r="F25" s="4"/>
    </row>
    <row r="26" spans="2:7" s="9" customFormat="1" x14ac:dyDescent="0.25">
      <c r="B26" s="18" t="s">
        <v>9</v>
      </c>
      <c r="C26" s="19">
        <v>17322.7</v>
      </c>
      <c r="D26" s="19">
        <v>4753.7</v>
      </c>
      <c r="E26" s="20">
        <v>22076.400000000001</v>
      </c>
      <c r="F26" s="11"/>
    </row>
    <row r="27" spans="2:7" x14ac:dyDescent="0.25">
      <c r="C27" s="4"/>
      <c r="D27" s="4"/>
    </row>
    <row r="28" spans="2:7" x14ac:dyDescent="0.25">
      <c r="C28" s="13"/>
      <c r="D28" s="12"/>
    </row>
    <row r="29" spans="2:7" x14ac:dyDescent="0.25">
      <c r="B29" s="21"/>
    </row>
  </sheetData>
  <mergeCells count="5">
    <mergeCell ref="B4:E4"/>
    <mergeCell ref="B12:E12"/>
    <mergeCell ref="B20:E20"/>
    <mergeCell ref="B1:E1"/>
    <mergeCell ref="B2:E2"/>
  </mergeCells>
  <phoneticPr fontId="3" type="noConversion"/>
  <hyperlinks>
    <hyperlink ref="B20" r:id="rId1" location="a1" display="a1"/>
  </hyperlinks>
  <pageMargins left="0.75" right="0.75" top="1" bottom="1" header="0.5" footer="0.5"/>
  <pageSetup orientation="portrait" horizontalDpi="300" verticalDpi="300" r:id="rId2"/>
  <headerFooter alignWithMargins="0"/>
  <drawing r:id="rId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/>
  <dimension ref="B1:I29"/>
  <sheetViews>
    <sheetView workbookViewId="0"/>
  </sheetViews>
  <sheetFormatPr defaultRowHeight="12.75" x14ac:dyDescent="0.25"/>
  <cols>
    <col min="1" max="1" width="9" style="2"/>
    <col min="2" max="5" width="17.875" style="2" customWidth="1"/>
    <col min="6" max="16384" width="9" style="2"/>
  </cols>
  <sheetData>
    <row r="1" spans="2:9" x14ac:dyDescent="0.25">
      <c r="B1" s="208" t="s">
        <v>0</v>
      </c>
      <c r="C1" s="208"/>
      <c r="D1" s="208"/>
      <c r="E1" s="208"/>
    </row>
    <row r="2" spans="2:9" x14ac:dyDescent="0.25">
      <c r="B2" s="218" t="s">
        <v>28</v>
      </c>
      <c r="C2" s="218"/>
      <c r="D2" s="218"/>
      <c r="E2" s="218"/>
    </row>
    <row r="4" spans="2:9" s="7" customFormat="1" x14ac:dyDescent="0.25">
      <c r="B4" s="208" t="s">
        <v>1</v>
      </c>
      <c r="C4" s="208"/>
      <c r="D4" s="208"/>
      <c r="E4" s="208"/>
    </row>
    <row r="5" spans="2:9" s="8" customFormat="1" x14ac:dyDescent="0.25">
      <c r="B5" s="14" t="s">
        <v>2</v>
      </c>
      <c r="C5" s="14" t="s">
        <v>3</v>
      </c>
      <c r="D5" s="14" t="s">
        <v>4</v>
      </c>
      <c r="E5" s="14" t="s">
        <v>5</v>
      </c>
    </row>
    <row r="6" spans="2:9" x14ac:dyDescent="0.25">
      <c r="B6" s="15" t="s">
        <v>6</v>
      </c>
      <c r="C6" s="16">
        <v>19</v>
      </c>
      <c r="D6" s="16">
        <v>2613</v>
      </c>
      <c r="E6" s="17">
        <v>40025</v>
      </c>
    </row>
    <row r="7" spans="2:9" x14ac:dyDescent="0.25">
      <c r="B7" s="15" t="s">
        <v>7</v>
      </c>
      <c r="C7" s="16">
        <v>49</v>
      </c>
      <c r="D7" s="16">
        <v>5984</v>
      </c>
      <c r="E7" s="17">
        <v>40037</v>
      </c>
      <c r="H7" s="12"/>
      <c r="I7" s="12"/>
    </row>
    <row r="8" spans="2:9" x14ac:dyDescent="0.25">
      <c r="B8" s="15" t="s">
        <v>8</v>
      </c>
      <c r="C8" s="16">
        <v>73</v>
      </c>
      <c r="D8" s="16">
        <v>10576</v>
      </c>
      <c r="E8" s="17">
        <v>40025</v>
      </c>
    </row>
    <row r="9" spans="2:9" x14ac:dyDescent="0.25">
      <c r="B9" s="15" t="s">
        <v>20</v>
      </c>
      <c r="C9" s="16">
        <v>5</v>
      </c>
      <c r="D9" s="16">
        <v>217</v>
      </c>
      <c r="E9" s="17">
        <v>40025</v>
      </c>
    </row>
    <row r="10" spans="2:9" s="9" customFormat="1" x14ac:dyDescent="0.25">
      <c r="B10" s="18" t="s">
        <v>9</v>
      </c>
      <c r="C10" s="19">
        <f>SUM(C6:C9)</f>
        <v>146</v>
      </c>
      <c r="D10" s="19">
        <f>SUM(D6:D9)</f>
        <v>19390</v>
      </c>
      <c r="E10" s="19">
        <f>SUM(C10:D10)</f>
        <v>19536</v>
      </c>
    </row>
    <row r="11" spans="2:9" x14ac:dyDescent="0.25">
      <c r="B11" s="15"/>
      <c r="C11" s="15"/>
      <c r="D11" s="15"/>
      <c r="E11" s="15"/>
    </row>
    <row r="12" spans="2:9" s="1" customFormat="1" x14ac:dyDescent="0.25">
      <c r="B12" s="217" t="s">
        <v>10</v>
      </c>
      <c r="C12" s="217"/>
      <c r="D12" s="217"/>
      <c r="E12" s="217"/>
    </row>
    <row r="13" spans="2:9" s="8" customFormat="1" x14ac:dyDescent="0.25">
      <c r="B13" s="14" t="s">
        <v>2</v>
      </c>
      <c r="C13" s="14" t="s">
        <v>3</v>
      </c>
      <c r="D13" s="14" t="s">
        <v>4</v>
      </c>
      <c r="E13" s="14" t="s">
        <v>11</v>
      </c>
    </row>
    <row r="14" spans="2:9" x14ac:dyDescent="0.25">
      <c r="B14" s="15" t="s">
        <v>6</v>
      </c>
      <c r="C14" s="16">
        <v>480743</v>
      </c>
      <c r="D14" s="16">
        <v>63635</v>
      </c>
      <c r="E14" s="16">
        <f>SUM(C14:D14)</f>
        <v>544378</v>
      </c>
    </row>
    <row r="15" spans="2:9" x14ac:dyDescent="0.25">
      <c r="B15" s="15" t="s">
        <v>7</v>
      </c>
      <c r="C15" s="16">
        <v>968781</v>
      </c>
      <c r="D15" s="16">
        <v>125285</v>
      </c>
      <c r="E15" s="16">
        <f>SUM(C15:D15)</f>
        <v>1094066</v>
      </c>
    </row>
    <row r="16" spans="2:9" x14ac:dyDescent="0.25">
      <c r="B16" s="15" t="s">
        <v>8</v>
      </c>
      <c r="C16" s="16">
        <v>1811763</v>
      </c>
      <c r="D16" s="16">
        <v>295889</v>
      </c>
      <c r="E16" s="16">
        <f>SUM(C16:D16)</f>
        <v>2107652</v>
      </c>
    </row>
    <row r="17" spans="2:7" x14ac:dyDescent="0.25">
      <c r="B17" s="15" t="s">
        <v>20</v>
      </c>
      <c r="C17" s="16">
        <v>63207</v>
      </c>
      <c r="D17" s="16">
        <v>9073</v>
      </c>
      <c r="E17" s="16">
        <f>SUM(C17:D17)</f>
        <v>72280</v>
      </c>
    </row>
    <row r="18" spans="2:7" s="9" customFormat="1" x14ac:dyDescent="0.25">
      <c r="B18" s="18" t="s">
        <v>9</v>
      </c>
      <c r="C18" s="19">
        <f>SUM(C14:C17)</f>
        <v>3324494</v>
      </c>
      <c r="D18" s="19">
        <f>SUM(D14:D17)</f>
        <v>493882</v>
      </c>
      <c r="E18" s="19">
        <f>SUM(C18:D18)</f>
        <v>3818376</v>
      </c>
    </row>
    <row r="19" spans="2:7" x14ac:dyDescent="0.25">
      <c r="B19" s="15"/>
      <c r="C19" s="15"/>
      <c r="D19" s="15"/>
      <c r="E19" s="15"/>
    </row>
    <row r="20" spans="2:7" s="1" customFormat="1" x14ac:dyDescent="0.25">
      <c r="B20" s="217" t="s">
        <v>14</v>
      </c>
      <c r="C20" s="217"/>
      <c r="D20" s="217"/>
      <c r="E20" s="217"/>
    </row>
    <row r="21" spans="2:7" s="8" customFormat="1" x14ac:dyDescent="0.25">
      <c r="B21" s="14" t="s">
        <v>2</v>
      </c>
      <c r="C21" s="14" t="s">
        <v>12</v>
      </c>
      <c r="D21" s="14" t="s">
        <v>13</v>
      </c>
      <c r="E21" s="14" t="s">
        <v>5</v>
      </c>
    </row>
    <row r="22" spans="2:7" x14ac:dyDescent="0.25">
      <c r="B22" s="15" t="s">
        <v>6</v>
      </c>
      <c r="C22" s="16">
        <v>2041.3</v>
      </c>
      <c r="D22" s="16">
        <v>490.1</v>
      </c>
      <c r="E22" s="17">
        <v>40025</v>
      </c>
      <c r="F22" s="4"/>
      <c r="G22" s="4"/>
    </row>
    <row r="23" spans="2:7" x14ac:dyDescent="0.25">
      <c r="B23" s="15" t="s">
        <v>7</v>
      </c>
      <c r="C23" s="16">
        <v>5501.6</v>
      </c>
      <c r="D23" s="16">
        <v>1372.1</v>
      </c>
      <c r="E23" s="17">
        <v>40037</v>
      </c>
      <c r="F23" s="4"/>
      <c r="G23" s="4"/>
    </row>
    <row r="24" spans="2:7" x14ac:dyDescent="0.25">
      <c r="B24" s="15" t="s">
        <v>8</v>
      </c>
      <c r="C24" s="16">
        <v>9482.6</v>
      </c>
      <c r="D24" s="16">
        <v>2692.6</v>
      </c>
      <c r="E24" s="17">
        <v>40025</v>
      </c>
      <c r="F24" s="12"/>
    </row>
    <row r="25" spans="2:7" x14ac:dyDescent="0.25">
      <c r="B25" s="15" t="s">
        <v>20</v>
      </c>
      <c r="C25" s="16">
        <v>439</v>
      </c>
      <c r="D25" s="16">
        <v>49</v>
      </c>
      <c r="E25" s="17">
        <v>40025</v>
      </c>
      <c r="F25" s="4"/>
    </row>
    <row r="26" spans="2:7" s="9" customFormat="1" x14ac:dyDescent="0.25">
      <c r="B26" s="18" t="s">
        <v>9</v>
      </c>
      <c r="C26" s="19">
        <f>SUM(C22:C25)</f>
        <v>17464.5</v>
      </c>
      <c r="D26" s="19">
        <f>SUM(D22:D25)</f>
        <v>4603.7999999999993</v>
      </c>
      <c r="E26" s="20">
        <f>SUM(C26:D26)</f>
        <v>22068.3</v>
      </c>
      <c r="F26" s="11"/>
    </row>
    <row r="27" spans="2:7" x14ac:dyDescent="0.25">
      <c r="C27" s="4"/>
      <c r="D27" s="4"/>
    </row>
    <row r="28" spans="2:7" x14ac:dyDescent="0.25">
      <c r="C28" s="13"/>
      <c r="D28" s="12"/>
    </row>
    <row r="29" spans="2:7" x14ac:dyDescent="0.25">
      <c r="B29" s="21"/>
    </row>
  </sheetData>
  <mergeCells count="5">
    <mergeCell ref="B4:E4"/>
    <mergeCell ref="B12:E12"/>
    <mergeCell ref="B20:E20"/>
    <mergeCell ref="B1:E1"/>
    <mergeCell ref="B2:E2"/>
  </mergeCells>
  <phoneticPr fontId="3" type="noConversion"/>
  <hyperlinks>
    <hyperlink ref="B20" r:id="rId1" location="a1" display="a1"/>
  </hyperlinks>
  <pageMargins left="0.75" right="0.75" top="1" bottom="1" header="0.5" footer="0.5"/>
  <pageSetup orientation="portrait" horizontalDpi="300" verticalDpi="300" r:id="rId2"/>
  <headerFooter alignWithMargins="0"/>
  <drawing r:id="rId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6"/>
  <dimension ref="B1:I29"/>
  <sheetViews>
    <sheetView workbookViewId="0"/>
  </sheetViews>
  <sheetFormatPr defaultRowHeight="12.75" x14ac:dyDescent="0.25"/>
  <cols>
    <col min="1" max="1" width="9" style="2"/>
    <col min="2" max="5" width="17.875" style="2" customWidth="1"/>
    <col min="6" max="16384" width="9" style="2"/>
  </cols>
  <sheetData>
    <row r="1" spans="2:9" x14ac:dyDescent="0.25">
      <c r="B1" s="208" t="s">
        <v>0</v>
      </c>
      <c r="C1" s="208"/>
      <c r="D1" s="208"/>
      <c r="E1" s="208"/>
    </row>
    <row r="2" spans="2:9" x14ac:dyDescent="0.25">
      <c r="B2" s="218" t="s">
        <v>29</v>
      </c>
      <c r="C2" s="218"/>
      <c r="D2" s="218"/>
      <c r="E2" s="218"/>
    </row>
    <row r="4" spans="2:9" s="7" customFormat="1" x14ac:dyDescent="0.25">
      <c r="B4" s="208" t="s">
        <v>1</v>
      </c>
      <c r="C4" s="208"/>
      <c r="D4" s="208"/>
      <c r="E4" s="208"/>
    </row>
    <row r="5" spans="2:9" s="8" customFormat="1" x14ac:dyDescent="0.25">
      <c r="B5" s="14" t="s">
        <v>2</v>
      </c>
      <c r="C5" s="14" t="s">
        <v>3</v>
      </c>
      <c r="D5" s="14" t="s">
        <v>4</v>
      </c>
      <c r="E5" s="14" t="s">
        <v>5</v>
      </c>
    </row>
    <row r="6" spans="2:9" x14ac:dyDescent="0.25">
      <c r="B6" s="15" t="s">
        <v>6</v>
      </c>
      <c r="C6" s="16">
        <v>16</v>
      </c>
      <c r="D6" s="16">
        <v>1934</v>
      </c>
      <c r="E6" s="17">
        <v>39990</v>
      </c>
    </row>
    <row r="7" spans="2:9" x14ac:dyDescent="0.25">
      <c r="B7" s="15" t="s">
        <v>7</v>
      </c>
      <c r="C7" s="16">
        <v>21</v>
      </c>
      <c r="D7" s="16">
        <v>4356</v>
      </c>
      <c r="E7" s="17">
        <v>40009</v>
      </c>
      <c r="H7" s="12"/>
      <c r="I7" s="12"/>
    </row>
    <row r="8" spans="2:9" x14ac:dyDescent="0.25">
      <c r="B8" s="15" t="s">
        <v>8</v>
      </c>
      <c r="C8" s="16">
        <v>19</v>
      </c>
      <c r="D8" s="16">
        <v>7829</v>
      </c>
      <c r="E8" s="17">
        <v>39994</v>
      </c>
    </row>
    <row r="9" spans="2:9" x14ac:dyDescent="0.25">
      <c r="B9" s="15" t="s">
        <v>20</v>
      </c>
      <c r="C9" s="16">
        <v>2</v>
      </c>
      <c r="D9" s="16">
        <v>131</v>
      </c>
      <c r="E9" s="17">
        <v>39994</v>
      </c>
    </row>
    <row r="10" spans="2:9" s="9" customFormat="1" x14ac:dyDescent="0.25">
      <c r="B10" s="18" t="s">
        <v>9</v>
      </c>
      <c r="C10" s="19">
        <f>SUM(C6:C9)</f>
        <v>58</v>
      </c>
      <c r="D10" s="19">
        <f>SUM(D6:D9)</f>
        <v>14250</v>
      </c>
      <c r="E10" s="19">
        <f>SUM(C10:D10)</f>
        <v>14308</v>
      </c>
    </row>
    <row r="11" spans="2:9" x14ac:dyDescent="0.25">
      <c r="B11" s="15"/>
      <c r="C11" s="15"/>
      <c r="D11" s="15"/>
      <c r="E11" s="15"/>
    </row>
    <row r="12" spans="2:9" s="1" customFormat="1" x14ac:dyDescent="0.25">
      <c r="B12" s="217" t="s">
        <v>10</v>
      </c>
      <c r="C12" s="217"/>
      <c r="D12" s="217"/>
      <c r="E12" s="217"/>
    </row>
    <row r="13" spans="2:9" s="8" customFormat="1" x14ac:dyDescent="0.25">
      <c r="B13" s="14" t="s">
        <v>2</v>
      </c>
      <c r="C13" s="14" t="s">
        <v>3</v>
      </c>
      <c r="D13" s="14" t="s">
        <v>4</v>
      </c>
      <c r="E13" s="14" t="s">
        <v>11</v>
      </c>
    </row>
    <row r="14" spans="2:9" x14ac:dyDescent="0.25">
      <c r="B14" s="15" t="s">
        <v>6</v>
      </c>
      <c r="C14" s="16">
        <v>480729</v>
      </c>
      <c r="D14" s="16">
        <v>63808</v>
      </c>
      <c r="E14" s="16">
        <f>SUM(C14:D14)</f>
        <v>544537</v>
      </c>
    </row>
    <row r="15" spans="2:9" x14ac:dyDescent="0.25">
      <c r="B15" s="15" t="s">
        <v>7</v>
      </c>
      <c r="C15" s="16">
        <v>968835</v>
      </c>
      <c r="D15" s="16">
        <v>125290</v>
      </c>
      <c r="E15" s="16">
        <f>SUM(C15:D15)</f>
        <v>1094125</v>
      </c>
    </row>
    <row r="16" spans="2:9" x14ac:dyDescent="0.25">
      <c r="B16" s="15" t="s">
        <v>8</v>
      </c>
      <c r="C16" s="16">
        <v>1807948</v>
      </c>
      <c r="D16" s="16">
        <v>295675</v>
      </c>
      <c r="E16" s="16">
        <f>SUM(C16:D16)</f>
        <v>2103623</v>
      </c>
    </row>
    <row r="17" spans="2:7" x14ac:dyDescent="0.25">
      <c r="B17" s="15" t="s">
        <v>20</v>
      </c>
      <c r="C17" s="16">
        <v>63242</v>
      </c>
      <c r="D17" s="16">
        <v>9063</v>
      </c>
      <c r="E17" s="16">
        <f>SUM(C17:D17)</f>
        <v>72305</v>
      </c>
    </row>
    <row r="18" spans="2:7" s="9" customFormat="1" x14ac:dyDescent="0.25">
      <c r="B18" s="18" t="s">
        <v>9</v>
      </c>
      <c r="C18" s="19">
        <f>SUM(C14:C17)</f>
        <v>3320754</v>
      </c>
      <c r="D18" s="19">
        <f>SUM(D14:D17)</f>
        <v>493836</v>
      </c>
      <c r="E18" s="19">
        <f>SUM(C18:D18)</f>
        <v>3814590</v>
      </c>
    </row>
    <row r="19" spans="2:7" x14ac:dyDescent="0.25">
      <c r="B19" s="15"/>
      <c r="C19" s="15"/>
      <c r="D19" s="15"/>
      <c r="E19" s="15"/>
    </row>
    <row r="20" spans="2:7" s="1" customFormat="1" x14ac:dyDescent="0.25">
      <c r="B20" s="217" t="s">
        <v>14</v>
      </c>
      <c r="C20" s="217"/>
      <c r="D20" s="217"/>
      <c r="E20" s="217"/>
    </row>
    <row r="21" spans="2:7" s="8" customFormat="1" x14ac:dyDescent="0.25">
      <c r="B21" s="14" t="s">
        <v>2</v>
      </c>
      <c r="C21" s="14" t="s">
        <v>12</v>
      </c>
      <c r="D21" s="14" t="s">
        <v>13</v>
      </c>
      <c r="E21" s="14" t="s">
        <v>5</v>
      </c>
    </row>
    <row r="22" spans="2:7" x14ac:dyDescent="0.25">
      <c r="B22" s="15" t="s">
        <v>6</v>
      </c>
      <c r="C22" s="16">
        <v>2076.8000000000002</v>
      </c>
      <c r="D22" s="16">
        <v>454.6</v>
      </c>
      <c r="E22" s="17">
        <v>39990</v>
      </c>
      <c r="F22" s="4"/>
      <c r="G22" s="4"/>
    </row>
    <row r="23" spans="2:7" x14ac:dyDescent="0.25">
      <c r="B23" s="15" t="s">
        <v>7</v>
      </c>
      <c r="C23" s="16">
        <v>5598.4</v>
      </c>
      <c r="D23" s="16">
        <v>1275.3</v>
      </c>
      <c r="E23" s="17">
        <v>40009</v>
      </c>
      <c r="F23" s="4"/>
      <c r="G23" s="4"/>
    </row>
    <row r="24" spans="2:7" x14ac:dyDescent="0.25">
      <c r="B24" s="15" t="s">
        <v>8</v>
      </c>
      <c r="C24" s="16">
        <v>9631.2000000000007</v>
      </c>
      <c r="D24" s="16">
        <v>2544.3000000000002</v>
      </c>
      <c r="E24" s="17">
        <v>39994</v>
      </c>
      <c r="F24" s="12"/>
    </row>
    <row r="25" spans="2:7" x14ac:dyDescent="0.25">
      <c r="B25" s="15" t="s">
        <v>20</v>
      </c>
      <c r="C25" s="16">
        <v>439</v>
      </c>
      <c r="D25" s="16">
        <v>46</v>
      </c>
      <c r="E25" s="17">
        <v>39994</v>
      </c>
      <c r="F25" s="4"/>
    </row>
    <row r="26" spans="2:7" s="9" customFormat="1" x14ac:dyDescent="0.25">
      <c r="B26" s="18" t="s">
        <v>9</v>
      </c>
      <c r="C26" s="19">
        <f>SUM(C22:C25)</f>
        <v>17745.400000000001</v>
      </c>
      <c r="D26" s="19">
        <f>SUM(D22:D25)</f>
        <v>4320.2000000000007</v>
      </c>
      <c r="E26" s="20">
        <f>SUM(C26:D26)</f>
        <v>22065.600000000002</v>
      </c>
      <c r="F26" s="11"/>
    </row>
    <row r="27" spans="2:7" x14ac:dyDescent="0.25">
      <c r="C27" s="4"/>
      <c r="D27" s="4"/>
    </row>
    <row r="28" spans="2:7" x14ac:dyDescent="0.25">
      <c r="C28" s="13"/>
      <c r="D28" s="12"/>
    </row>
    <row r="29" spans="2:7" x14ac:dyDescent="0.25">
      <c r="B29" s="21"/>
    </row>
  </sheetData>
  <mergeCells count="5">
    <mergeCell ref="B4:E4"/>
    <mergeCell ref="B12:E12"/>
    <mergeCell ref="B20:E20"/>
    <mergeCell ref="B1:E1"/>
    <mergeCell ref="B2:E2"/>
  </mergeCells>
  <phoneticPr fontId="3" type="noConversion"/>
  <hyperlinks>
    <hyperlink ref="B20" r:id="rId1" location="a1" display="a1"/>
  </hyperlinks>
  <pageMargins left="0.75" right="0.75" top="1" bottom="1" header="0.5" footer="0.5"/>
  <pageSetup orientation="portrait" horizontalDpi="300" verticalDpi="300" r:id="rId2"/>
  <headerFooter alignWithMargins="0"/>
  <drawing r:id="rId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/>
  <dimension ref="B1:I29"/>
  <sheetViews>
    <sheetView workbookViewId="0"/>
  </sheetViews>
  <sheetFormatPr defaultRowHeight="12.75" x14ac:dyDescent="0.25"/>
  <cols>
    <col min="1" max="1" width="9" style="2"/>
    <col min="2" max="5" width="17.875" style="2" customWidth="1"/>
    <col min="6" max="16384" width="9" style="2"/>
  </cols>
  <sheetData>
    <row r="1" spans="2:9" x14ac:dyDescent="0.25">
      <c r="B1" s="208" t="s">
        <v>0</v>
      </c>
      <c r="C1" s="208"/>
      <c r="D1" s="208"/>
      <c r="E1" s="208"/>
    </row>
    <row r="2" spans="2:9" x14ac:dyDescent="0.25">
      <c r="B2" s="218" t="s">
        <v>27</v>
      </c>
      <c r="C2" s="218"/>
      <c r="D2" s="218"/>
      <c r="E2" s="218"/>
    </row>
    <row r="4" spans="2:9" s="7" customFormat="1" x14ac:dyDescent="0.25">
      <c r="B4" s="208" t="s">
        <v>1</v>
      </c>
      <c r="C4" s="208"/>
      <c r="D4" s="208"/>
      <c r="E4" s="208"/>
    </row>
    <row r="5" spans="2:9" s="8" customFormat="1" x14ac:dyDescent="0.25">
      <c r="B5" s="14" t="s">
        <v>2</v>
      </c>
      <c r="C5" s="14" t="s">
        <v>3</v>
      </c>
      <c r="D5" s="14" t="s">
        <v>4</v>
      </c>
      <c r="E5" s="14" t="s">
        <v>5</v>
      </c>
    </row>
    <row r="6" spans="2:9" x14ac:dyDescent="0.25">
      <c r="B6" s="15" t="s">
        <v>6</v>
      </c>
      <c r="C6" s="16">
        <v>4</v>
      </c>
      <c r="D6" s="16">
        <v>1761</v>
      </c>
      <c r="E6" s="17">
        <v>39962</v>
      </c>
    </row>
    <row r="7" spans="2:9" x14ac:dyDescent="0.25">
      <c r="B7" s="15" t="s">
        <v>7</v>
      </c>
      <c r="C7" s="16">
        <v>10</v>
      </c>
      <c r="D7" s="16">
        <v>3861</v>
      </c>
      <c r="E7" s="17">
        <v>39979</v>
      </c>
      <c r="H7" s="12"/>
      <c r="I7" s="12"/>
    </row>
    <row r="8" spans="2:9" x14ac:dyDescent="0.25">
      <c r="B8" s="15" t="s">
        <v>8</v>
      </c>
      <c r="C8" s="16">
        <v>16</v>
      </c>
      <c r="D8" s="16">
        <v>6837</v>
      </c>
      <c r="E8" s="17">
        <v>39964</v>
      </c>
    </row>
    <row r="9" spans="2:9" x14ac:dyDescent="0.25">
      <c r="B9" s="15" t="s">
        <v>20</v>
      </c>
      <c r="C9" s="16">
        <v>0</v>
      </c>
      <c r="D9" s="16">
        <v>104</v>
      </c>
      <c r="E9" s="17">
        <v>39964</v>
      </c>
    </row>
    <row r="10" spans="2:9" s="9" customFormat="1" x14ac:dyDescent="0.25">
      <c r="B10" s="18" t="s">
        <v>9</v>
      </c>
      <c r="C10" s="19">
        <f>SUM(C6:C9)</f>
        <v>30</v>
      </c>
      <c r="D10" s="19">
        <f>SUM(D6:D9)</f>
        <v>12563</v>
      </c>
      <c r="E10" s="19">
        <f>SUM(C10:D10)</f>
        <v>12593</v>
      </c>
    </row>
    <row r="11" spans="2:9" x14ac:dyDescent="0.25">
      <c r="B11" s="15"/>
      <c r="C11" s="15"/>
      <c r="D11" s="15"/>
      <c r="E11" s="15"/>
    </row>
    <row r="12" spans="2:9" s="1" customFormat="1" x14ac:dyDescent="0.25">
      <c r="B12" s="217" t="s">
        <v>10</v>
      </c>
      <c r="C12" s="217"/>
      <c r="D12" s="217"/>
      <c r="E12" s="217"/>
    </row>
    <row r="13" spans="2:9" s="8" customFormat="1" x14ac:dyDescent="0.25">
      <c r="B13" s="14" t="s">
        <v>2</v>
      </c>
      <c r="C13" s="14" t="s">
        <v>3</v>
      </c>
      <c r="D13" s="14" t="s">
        <v>4</v>
      </c>
      <c r="E13" s="14" t="s">
        <v>11</v>
      </c>
    </row>
    <row r="14" spans="2:9" x14ac:dyDescent="0.25">
      <c r="B14" s="15" t="s">
        <v>6</v>
      </c>
      <c r="C14" s="16">
        <v>480388</v>
      </c>
      <c r="D14" s="16">
        <v>64086</v>
      </c>
      <c r="E14" s="16">
        <f>SUM(C14:D14)</f>
        <v>544474</v>
      </c>
    </row>
    <row r="15" spans="2:9" x14ac:dyDescent="0.25">
      <c r="B15" s="15" t="s">
        <v>7</v>
      </c>
      <c r="C15" s="16">
        <v>968408</v>
      </c>
      <c r="D15" s="16">
        <v>125218</v>
      </c>
      <c r="E15" s="16">
        <f>SUM(C15:D15)</f>
        <v>1093626</v>
      </c>
    </row>
    <row r="16" spans="2:9" x14ac:dyDescent="0.25">
      <c r="B16" s="15" t="s">
        <v>8</v>
      </c>
      <c r="C16" s="16">
        <v>1812879</v>
      </c>
      <c r="D16" s="16">
        <v>289680</v>
      </c>
      <c r="E16" s="16">
        <f>SUM(C16:D16)</f>
        <v>2102559</v>
      </c>
    </row>
    <row r="17" spans="2:7" x14ac:dyDescent="0.25">
      <c r="B17" s="15" t="s">
        <v>20</v>
      </c>
      <c r="C17" s="16">
        <v>63272</v>
      </c>
      <c r="D17" s="16">
        <v>9074</v>
      </c>
      <c r="E17" s="16">
        <f>SUM(C17:D17)</f>
        <v>72346</v>
      </c>
    </row>
    <row r="18" spans="2:7" s="9" customFormat="1" x14ac:dyDescent="0.25">
      <c r="B18" s="18" t="s">
        <v>9</v>
      </c>
      <c r="C18" s="19">
        <f>SUM(C14:C17)</f>
        <v>3324947</v>
      </c>
      <c r="D18" s="19">
        <f>SUM(D14:D17)</f>
        <v>488058</v>
      </c>
      <c r="E18" s="19">
        <f>SUM(C18:D18)</f>
        <v>3813005</v>
      </c>
    </row>
    <row r="19" spans="2:7" x14ac:dyDescent="0.25">
      <c r="B19" s="15"/>
      <c r="C19" s="15"/>
      <c r="D19" s="15"/>
      <c r="E19" s="15"/>
    </row>
    <row r="20" spans="2:7" s="1" customFormat="1" x14ac:dyDescent="0.25">
      <c r="B20" s="217" t="s">
        <v>14</v>
      </c>
      <c r="C20" s="217"/>
      <c r="D20" s="217"/>
      <c r="E20" s="217"/>
    </row>
    <row r="21" spans="2:7" s="8" customFormat="1" x14ac:dyDescent="0.25">
      <c r="B21" s="14" t="s">
        <v>2</v>
      </c>
      <c r="C21" s="14" t="s">
        <v>12</v>
      </c>
      <c r="D21" s="14" t="s">
        <v>13</v>
      </c>
      <c r="E21" s="14" t="s">
        <v>5</v>
      </c>
    </row>
    <row r="22" spans="2:7" x14ac:dyDescent="0.25">
      <c r="B22" s="15" t="s">
        <v>6</v>
      </c>
      <c r="C22" s="16">
        <v>2091.9</v>
      </c>
      <c r="D22" s="16">
        <v>439.5</v>
      </c>
      <c r="E22" s="17">
        <v>39962</v>
      </c>
      <c r="F22" s="4"/>
      <c r="G22" s="4"/>
    </row>
    <row r="23" spans="2:7" x14ac:dyDescent="0.25">
      <c r="B23" s="15" t="s">
        <v>7</v>
      </c>
      <c r="C23" s="16">
        <v>5570.1</v>
      </c>
      <c r="D23" s="16">
        <v>1149.8</v>
      </c>
      <c r="E23" s="17">
        <v>39979</v>
      </c>
      <c r="F23" s="4"/>
      <c r="G23" s="4"/>
    </row>
    <row r="24" spans="2:7" x14ac:dyDescent="0.25">
      <c r="B24" s="15" t="s">
        <v>8</v>
      </c>
      <c r="C24" s="16">
        <v>9468.2000000000007</v>
      </c>
      <c r="D24" s="16">
        <v>2197.3000000000002</v>
      </c>
      <c r="E24" s="17">
        <v>39964</v>
      </c>
      <c r="F24" s="12"/>
    </row>
    <row r="25" spans="2:7" x14ac:dyDescent="0.25">
      <c r="B25" s="15" t="s">
        <v>20</v>
      </c>
      <c r="C25" s="16">
        <v>439</v>
      </c>
      <c r="D25" s="16">
        <v>40</v>
      </c>
      <c r="E25" s="17">
        <v>39964</v>
      </c>
      <c r="F25" s="4"/>
    </row>
    <row r="26" spans="2:7" s="9" customFormat="1" x14ac:dyDescent="0.25">
      <c r="B26" s="18" t="s">
        <v>9</v>
      </c>
      <c r="C26" s="19">
        <f>SUM(C22:C25)</f>
        <v>17569.2</v>
      </c>
      <c r="D26" s="19">
        <f>SUM(D22:D25)</f>
        <v>3826.6000000000004</v>
      </c>
      <c r="E26" s="20">
        <f>SUM(C26:D26)</f>
        <v>21395.800000000003</v>
      </c>
      <c r="F26" s="11"/>
    </row>
    <row r="27" spans="2:7" x14ac:dyDescent="0.25">
      <c r="C27" s="4"/>
      <c r="D27" s="4"/>
    </row>
    <row r="28" spans="2:7" x14ac:dyDescent="0.25">
      <c r="C28" s="13"/>
      <c r="D28" s="12"/>
    </row>
    <row r="29" spans="2:7" x14ac:dyDescent="0.25">
      <c r="B29" s="21"/>
    </row>
  </sheetData>
  <mergeCells count="5">
    <mergeCell ref="B4:E4"/>
    <mergeCell ref="B12:E12"/>
    <mergeCell ref="B20:E20"/>
    <mergeCell ref="B1:E1"/>
    <mergeCell ref="B2:E2"/>
  </mergeCells>
  <phoneticPr fontId="3" type="noConversion"/>
  <hyperlinks>
    <hyperlink ref="B20" r:id="rId1" location="a1" display="a1"/>
  </hyperlinks>
  <pageMargins left="0.75" right="0.75" top="1" bottom="1" header="0.5" footer="0.5"/>
  <pageSetup orientation="portrait" horizontalDpi="300" verticalDpi="300" r:id="rId2"/>
  <headerFooter alignWithMargins="0"/>
  <drawing r:id="rId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B1:G29"/>
  <sheetViews>
    <sheetView workbookViewId="0"/>
  </sheetViews>
  <sheetFormatPr defaultRowHeight="12.75" x14ac:dyDescent="0.25"/>
  <cols>
    <col min="1" max="1" width="9" style="2"/>
    <col min="2" max="5" width="17.875" style="2" customWidth="1"/>
    <col min="6" max="16384" width="9" style="2"/>
  </cols>
  <sheetData>
    <row r="1" spans="2:5" x14ac:dyDescent="0.25">
      <c r="B1" s="208" t="s">
        <v>0</v>
      </c>
      <c r="C1" s="208"/>
      <c r="D1" s="208"/>
      <c r="E1" s="208"/>
    </row>
    <row r="2" spans="2:5" x14ac:dyDescent="0.25">
      <c r="B2" s="218" t="s">
        <v>26</v>
      </c>
      <c r="C2" s="218"/>
      <c r="D2" s="218"/>
      <c r="E2" s="218"/>
    </row>
    <row r="4" spans="2:5" s="7" customFormat="1" x14ac:dyDescent="0.25">
      <c r="B4" s="208" t="s">
        <v>1</v>
      </c>
      <c r="C4" s="208"/>
      <c r="D4" s="208"/>
      <c r="E4" s="208"/>
    </row>
    <row r="5" spans="2:5" s="8" customFormat="1" x14ac:dyDescent="0.25">
      <c r="B5" s="14" t="s">
        <v>2</v>
      </c>
      <c r="C5" s="14" t="s">
        <v>3</v>
      </c>
      <c r="D5" s="14" t="s">
        <v>4</v>
      </c>
      <c r="E5" s="14" t="s">
        <v>5</v>
      </c>
    </row>
    <row r="6" spans="2:5" x14ac:dyDescent="0.25">
      <c r="B6" s="15" t="s">
        <v>6</v>
      </c>
      <c r="C6" s="16">
        <v>3</v>
      </c>
      <c r="D6" s="16">
        <v>1297</v>
      </c>
      <c r="E6" s="17">
        <v>39927</v>
      </c>
    </row>
    <row r="7" spans="2:5" x14ac:dyDescent="0.25">
      <c r="B7" s="15" t="s">
        <v>7</v>
      </c>
      <c r="C7" s="16">
        <v>7</v>
      </c>
      <c r="D7" s="16">
        <v>3029</v>
      </c>
      <c r="E7" s="17">
        <v>39946</v>
      </c>
    </row>
    <row r="8" spans="2:5" x14ac:dyDescent="0.25">
      <c r="B8" s="15" t="s">
        <v>8</v>
      </c>
      <c r="C8" s="16">
        <v>14</v>
      </c>
      <c r="D8" s="16">
        <v>5827</v>
      </c>
      <c r="E8" s="17">
        <v>39933</v>
      </c>
    </row>
    <row r="9" spans="2:5" x14ac:dyDescent="0.25">
      <c r="B9" s="15" t="s">
        <v>20</v>
      </c>
      <c r="C9" s="16">
        <v>0</v>
      </c>
      <c r="D9" s="16">
        <v>86</v>
      </c>
      <c r="E9" s="17">
        <v>39933</v>
      </c>
    </row>
    <row r="10" spans="2:5" s="9" customFormat="1" x14ac:dyDescent="0.25">
      <c r="B10" s="18" t="s">
        <v>9</v>
      </c>
      <c r="C10" s="19">
        <f>SUM(C6:C9)</f>
        <v>24</v>
      </c>
      <c r="D10" s="19">
        <f>SUM(D6:D9)</f>
        <v>10239</v>
      </c>
      <c r="E10" s="19">
        <f>SUM(C10:D10)</f>
        <v>10263</v>
      </c>
    </row>
    <row r="11" spans="2:5" x14ac:dyDescent="0.25">
      <c r="B11" s="15"/>
      <c r="C11" s="15"/>
      <c r="D11" s="15"/>
      <c r="E11" s="15"/>
    </row>
    <row r="12" spans="2:5" s="1" customFormat="1" x14ac:dyDescent="0.25">
      <c r="B12" s="217" t="s">
        <v>10</v>
      </c>
      <c r="C12" s="217"/>
      <c r="D12" s="217"/>
      <c r="E12" s="217"/>
    </row>
    <row r="13" spans="2:5" s="8" customFormat="1" x14ac:dyDescent="0.25">
      <c r="B13" s="14" t="s">
        <v>2</v>
      </c>
      <c r="C13" s="14" t="s">
        <v>3</v>
      </c>
      <c r="D13" s="14" t="s">
        <v>4</v>
      </c>
      <c r="E13" s="14" t="s">
        <v>11</v>
      </c>
    </row>
    <row r="14" spans="2:5" x14ac:dyDescent="0.25">
      <c r="B14" s="15" t="s">
        <v>6</v>
      </c>
      <c r="C14" s="16">
        <v>480745</v>
      </c>
      <c r="D14" s="16">
        <v>64928</v>
      </c>
      <c r="E14" s="16">
        <f>SUM(C14:D14)</f>
        <v>545673</v>
      </c>
    </row>
    <row r="15" spans="2:5" x14ac:dyDescent="0.25">
      <c r="B15" s="15" t="s">
        <v>7</v>
      </c>
      <c r="C15" s="16">
        <v>968409</v>
      </c>
      <c r="D15" s="16">
        <v>125213</v>
      </c>
      <c r="E15" s="16">
        <f>SUM(C15:D15)</f>
        <v>1093622</v>
      </c>
    </row>
    <row r="16" spans="2:5" x14ac:dyDescent="0.25">
      <c r="B16" s="15" t="s">
        <v>8</v>
      </c>
      <c r="C16" s="16">
        <v>1815092</v>
      </c>
      <c r="D16" s="16">
        <v>291508</v>
      </c>
      <c r="E16" s="16">
        <f>SUM(C16:D16)</f>
        <v>2106600</v>
      </c>
    </row>
    <row r="17" spans="2:7" x14ac:dyDescent="0.25">
      <c r="B17" s="15" t="s">
        <v>20</v>
      </c>
      <c r="C17" s="16">
        <v>63346</v>
      </c>
      <c r="D17" s="16">
        <v>9051</v>
      </c>
      <c r="E17" s="16">
        <f>SUM(C17:D17)</f>
        <v>72397</v>
      </c>
    </row>
    <row r="18" spans="2:7" s="9" customFormat="1" x14ac:dyDescent="0.25">
      <c r="B18" s="18" t="s">
        <v>9</v>
      </c>
      <c r="C18" s="19">
        <f>SUM(C14:C17)</f>
        <v>3327592</v>
      </c>
      <c r="D18" s="19">
        <f>SUM(D14:D17)</f>
        <v>490700</v>
      </c>
      <c r="E18" s="19">
        <f>SUM(C18:D18)</f>
        <v>3818292</v>
      </c>
    </row>
    <row r="19" spans="2:7" x14ac:dyDescent="0.25">
      <c r="B19" s="15"/>
      <c r="C19" s="15"/>
      <c r="D19" s="15"/>
      <c r="E19" s="15"/>
    </row>
    <row r="20" spans="2:7" s="1" customFormat="1" x14ac:dyDescent="0.25">
      <c r="B20" s="217" t="s">
        <v>14</v>
      </c>
      <c r="C20" s="217"/>
      <c r="D20" s="217"/>
      <c r="E20" s="217"/>
    </row>
    <row r="21" spans="2:7" s="8" customFormat="1" x14ac:dyDescent="0.25">
      <c r="B21" s="14" t="s">
        <v>2</v>
      </c>
      <c r="C21" s="14" t="s">
        <v>12</v>
      </c>
      <c r="D21" s="14" t="s">
        <v>13</v>
      </c>
      <c r="E21" s="14" t="s">
        <v>5</v>
      </c>
    </row>
    <row r="22" spans="2:7" x14ac:dyDescent="0.25">
      <c r="B22" s="15" t="s">
        <v>6</v>
      </c>
      <c r="C22" s="16">
        <v>2116.6</v>
      </c>
      <c r="D22" s="16">
        <v>414.8</v>
      </c>
      <c r="E22" s="17">
        <v>39927</v>
      </c>
      <c r="F22" s="4"/>
    </row>
    <row r="23" spans="2:7" x14ac:dyDescent="0.25">
      <c r="B23" s="15" t="s">
        <v>7</v>
      </c>
      <c r="C23" s="16">
        <v>5667.8</v>
      </c>
      <c r="D23" s="16">
        <v>1051.3</v>
      </c>
      <c r="E23" s="17">
        <v>39946</v>
      </c>
      <c r="F23" s="4"/>
      <c r="G23" s="4"/>
    </row>
    <row r="24" spans="2:7" x14ac:dyDescent="0.25">
      <c r="B24" s="15" t="s">
        <v>8</v>
      </c>
      <c r="C24" s="16">
        <v>9557.7999999999993</v>
      </c>
      <c r="D24" s="16">
        <v>2107.8000000000002</v>
      </c>
      <c r="E24" s="17">
        <v>39933</v>
      </c>
      <c r="F24" s="12"/>
    </row>
    <row r="25" spans="2:7" x14ac:dyDescent="0.25">
      <c r="B25" s="15" t="s">
        <v>20</v>
      </c>
      <c r="C25" s="16">
        <v>439</v>
      </c>
      <c r="D25" s="16">
        <v>44</v>
      </c>
      <c r="E25" s="17">
        <v>39933</v>
      </c>
      <c r="F25" s="4"/>
    </row>
    <row r="26" spans="2:7" s="9" customFormat="1" x14ac:dyDescent="0.25">
      <c r="B26" s="18" t="s">
        <v>9</v>
      </c>
      <c r="C26" s="19">
        <f>SUM(C22:C25)</f>
        <v>17781.199999999997</v>
      </c>
      <c r="D26" s="19">
        <f>SUM(D22:D25)</f>
        <v>3617.9</v>
      </c>
      <c r="E26" s="20">
        <f>SUM(C26:D26)</f>
        <v>21399.1</v>
      </c>
      <c r="F26" s="11"/>
    </row>
    <row r="27" spans="2:7" x14ac:dyDescent="0.25">
      <c r="C27" s="4"/>
      <c r="D27" s="4"/>
    </row>
    <row r="28" spans="2:7" x14ac:dyDescent="0.25">
      <c r="C28" s="13"/>
      <c r="D28" s="12"/>
    </row>
    <row r="29" spans="2:7" x14ac:dyDescent="0.25">
      <c r="B29" s="21"/>
    </row>
  </sheetData>
  <mergeCells count="5">
    <mergeCell ref="B4:E4"/>
    <mergeCell ref="B12:E12"/>
    <mergeCell ref="B20:E20"/>
    <mergeCell ref="B1:E1"/>
    <mergeCell ref="B2:E2"/>
  </mergeCells>
  <phoneticPr fontId="3" type="noConversion"/>
  <hyperlinks>
    <hyperlink ref="B20" r:id="rId1" location="a1" display="a1"/>
  </hyperlinks>
  <pageMargins left="0.75" right="0.75" top="1" bottom="1" header="0.5" footer="0.5"/>
  <pageSetup orientation="portrait" horizontalDpi="300" verticalDpi="300" r:id="rId2"/>
  <headerFooter alignWithMargins="0"/>
  <drawing r:id="rId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/>
  <dimension ref="B1:F29"/>
  <sheetViews>
    <sheetView workbookViewId="0"/>
  </sheetViews>
  <sheetFormatPr defaultRowHeight="12.75" x14ac:dyDescent="0.25"/>
  <cols>
    <col min="1" max="1" width="9" style="2"/>
    <col min="2" max="5" width="17.875" style="2" customWidth="1"/>
    <col min="6" max="16384" width="9" style="2"/>
  </cols>
  <sheetData>
    <row r="1" spans="2:5" x14ac:dyDescent="0.25">
      <c r="B1" s="208" t="s">
        <v>0</v>
      </c>
      <c r="C1" s="208"/>
      <c r="D1" s="208"/>
      <c r="E1" s="208"/>
    </row>
    <row r="2" spans="2:5" x14ac:dyDescent="0.25">
      <c r="B2" s="218" t="s">
        <v>25</v>
      </c>
      <c r="C2" s="218"/>
      <c r="D2" s="218"/>
      <c r="E2" s="218"/>
    </row>
    <row r="4" spans="2:5" s="7" customFormat="1" x14ac:dyDescent="0.25">
      <c r="B4" s="208" t="s">
        <v>1</v>
      </c>
      <c r="C4" s="208"/>
      <c r="D4" s="208"/>
      <c r="E4" s="208"/>
    </row>
    <row r="5" spans="2:5" s="8" customFormat="1" x14ac:dyDescent="0.25">
      <c r="B5" s="14" t="s">
        <v>2</v>
      </c>
      <c r="C5" s="14" t="s">
        <v>3</v>
      </c>
      <c r="D5" s="14" t="s">
        <v>4</v>
      </c>
      <c r="E5" s="14" t="s">
        <v>5</v>
      </c>
    </row>
    <row r="6" spans="2:5" x14ac:dyDescent="0.25">
      <c r="B6" s="15" t="s">
        <v>6</v>
      </c>
      <c r="C6" s="16">
        <v>1</v>
      </c>
      <c r="D6" s="16">
        <v>423</v>
      </c>
      <c r="E6" s="17">
        <v>39899</v>
      </c>
    </row>
    <row r="7" spans="2:5" x14ac:dyDescent="0.25">
      <c r="B7" s="15" t="s">
        <v>7</v>
      </c>
      <c r="C7" s="16">
        <v>4</v>
      </c>
      <c r="D7" s="16">
        <v>1741</v>
      </c>
      <c r="E7" s="17">
        <v>39916</v>
      </c>
    </row>
    <row r="8" spans="2:5" x14ac:dyDescent="0.25">
      <c r="B8" s="15" t="s">
        <v>8</v>
      </c>
      <c r="C8" s="16">
        <v>7</v>
      </c>
      <c r="D8" s="16">
        <v>4160</v>
      </c>
      <c r="E8" s="17">
        <v>39903</v>
      </c>
    </row>
    <row r="9" spans="2:5" x14ac:dyDescent="0.25">
      <c r="B9" s="15" t="s">
        <v>20</v>
      </c>
      <c r="C9" s="16">
        <v>0</v>
      </c>
      <c r="D9" s="16">
        <v>71</v>
      </c>
      <c r="E9" s="17">
        <v>39903</v>
      </c>
    </row>
    <row r="10" spans="2:5" s="9" customFormat="1" x14ac:dyDescent="0.25">
      <c r="B10" s="18" t="s">
        <v>9</v>
      </c>
      <c r="C10" s="19">
        <f>SUM(C6:C9)</f>
        <v>12</v>
      </c>
      <c r="D10" s="19">
        <f>SUM(D6:D9)</f>
        <v>6395</v>
      </c>
      <c r="E10" s="19">
        <f>SUM(C10:D10)</f>
        <v>6407</v>
      </c>
    </row>
    <row r="11" spans="2:5" x14ac:dyDescent="0.25">
      <c r="B11" s="15"/>
      <c r="C11" s="15"/>
      <c r="D11" s="15"/>
      <c r="E11" s="15"/>
    </row>
    <row r="12" spans="2:5" s="1" customFormat="1" x14ac:dyDescent="0.25">
      <c r="B12" s="217" t="s">
        <v>10</v>
      </c>
      <c r="C12" s="217"/>
      <c r="D12" s="217"/>
      <c r="E12" s="217"/>
    </row>
    <row r="13" spans="2:5" s="8" customFormat="1" x14ac:dyDescent="0.25">
      <c r="B13" s="14" t="s">
        <v>2</v>
      </c>
      <c r="C13" s="14" t="s">
        <v>3</v>
      </c>
      <c r="D13" s="14" t="s">
        <v>4</v>
      </c>
      <c r="E13" s="14" t="s">
        <v>11</v>
      </c>
    </row>
    <row r="14" spans="2:5" x14ac:dyDescent="0.25">
      <c r="B14" s="15" t="s">
        <v>6</v>
      </c>
      <c r="C14" s="16">
        <v>480846</v>
      </c>
      <c r="D14" s="16">
        <v>64968</v>
      </c>
      <c r="E14" s="16">
        <f>SUM(C14:D14)</f>
        <v>545814</v>
      </c>
    </row>
    <row r="15" spans="2:5" x14ac:dyDescent="0.25">
      <c r="B15" s="15" t="s">
        <v>7</v>
      </c>
      <c r="C15" s="16">
        <v>968343</v>
      </c>
      <c r="D15" s="16">
        <v>125096</v>
      </c>
      <c r="E15" s="16">
        <f>SUM(C15:D15)</f>
        <v>1093439</v>
      </c>
    </row>
    <row r="16" spans="2:5" x14ac:dyDescent="0.25">
      <c r="B16" s="15" t="s">
        <v>8</v>
      </c>
      <c r="C16" s="16">
        <v>1818046</v>
      </c>
      <c r="D16" s="16">
        <v>301821</v>
      </c>
      <c r="E16" s="16">
        <f>SUM(C16:D16)</f>
        <v>2119867</v>
      </c>
    </row>
    <row r="17" spans="2:6" x14ac:dyDescent="0.25">
      <c r="B17" s="15" t="s">
        <v>20</v>
      </c>
      <c r="C17" s="16">
        <v>63337</v>
      </c>
      <c r="D17" s="16">
        <v>9065</v>
      </c>
      <c r="E17" s="16">
        <f>SUM(C17:D17)</f>
        <v>72402</v>
      </c>
    </row>
    <row r="18" spans="2:6" s="9" customFormat="1" x14ac:dyDescent="0.25">
      <c r="B18" s="18" t="s">
        <v>9</v>
      </c>
      <c r="C18" s="19">
        <f>SUM(C14:C17)</f>
        <v>3330572</v>
      </c>
      <c r="D18" s="19">
        <f>SUM(D14:D17)</f>
        <v>500950</v>
      </c>
      <c r="E18" s="19">
        <f>SUM(C18:D18)</f>
        <v>3831522</v>
      </c>
    </row>
    <row r="19" spans="2:6" x14ac:dyDescent="0.25">
      <c r="B19" s="15"/>
      <c r="C19" s="15"/>
      <c r="D19" s="15"/>
      <c r="E19" s="15"/>
    </row>
    <row r="20" spans="2:6" s="1" customFormat="1" x14ac:dyDescent="0.25">
      <c r="B20" s="217" t="s">
        <v>14</v>
      </c>
      <c r="C20" s="217"/>
      <c r="D20" s="217"/>
      <c r="E20" s="217"/>
    </row>
    <row r="21" spans="2:6" s="8" customFormat="1" x14ac:dyDescent="0.25">
      <c r="B21" s="14" t="s">
        <v>2</v>
      </c>
      <c r="C21" s="14" t="s">
        <v>12</v>
      </c>
      <c r="D21" s="14" t="s">
        <v>13</v>
      </c>
      <c r="E21" s="14" t="s">
        <v>5</v>
      </c>
    </row>
    <row r="22" spans="2:6" x14ac:dyDescent="0.25">
      <c r="B22" s="15" t="s">
        <v>6</v>
      </c>
      <c r="C22" s="16">
        <f>2531.4-D22</f>
        <v>2238</v>
      </c>
      <c r="D22" s="16">
        <v>293.39999999999998</v>
      </c>
      <c r="E22" s="17">
        <v>39899</v>
      </c>
      <c r="F22" s="4"/>
    </row>
    <row r="23" spans="2:6" x14ac:dyDescent="0.25">
      <c r="B23" s="15" t="s">
        <v>7</v>
      </c>
      <c r="C23" s="16">
        <v>5749.8</v>
      </c>
      <c r="D23" s="16">
        <v>970.2</v>
      </c>
      <c r="E23" s="17">
        <v>39916</v>
      </c>
      <c r="F23" s="4"/>
    </row>
    <row r="24" spans="2:6" x14ac:dyDescent="0.25">
      <c r="B24" s="15" t="s">
        <v>8</v>
      </c>
      <c r="C24" s="16">
        <v>9780.1</v>
      </c>
      <c r="D24" s="16">
        <v>1885.3</v>
      </c>
      <c r="E24" s="17">
        <v>39903</v>
      </c>
      <c r="F24" s="12"/>
    </row>
    <row r="25" spans="2:6" x14ac:dyDescent="0.25">
      <c r="B25" s="15" t="s">
        <v>20</v>
      </c>
      <c r="C25" s="16">
        <v>439</v>
      </c>
      <c r="D25" s="16">
        <v>39</v>
      </c>
      <c r="E25" s="17">
        <v>39903</v>
      </c>
      <c r="F25" s="4"/>
    </row>
    <row r="26" spans="2:6" s="9" customFormat="1" x14ac:dyDescent="0.25">
      <c r="B26" s="18" t="s">
        <v>9</v>
      </c>
      <c r="C26" s="19">
        <f>SUM(C22:C25)</f>
        <v>18206.900000000001</v>
      </c>
      <c r="D26" s="19">
        <f>SUM(D22:D25)</f>
        <v>3187.8999999999996</v>
      </c>
      <c r="E26" s="20">
        <f>SUM(C26:D26)</f>
        <v>21394.800000000003</v>
      </c>
      <c r="F26" s="11"/>
    </row>
    <row r="27" spans="2:6" x14ac:dyDescent="0.25">
      <c r="C27" s="4"/>
      <c r="D27" s="4"/>
    </row>
    <row r="28" spans="2:6" x14ac:dyDescent="0.25">
      <c r="C28" s="13"/>
    </row>
    <row r="29" spans="2:6" x14ac:dyDescent="0.25">
      <c r="B29" s="3"/>
    </row>
  </sheetData>
  <mergeCells count="5">
    <mergeCell ref="B4:E4"/>
    <mergeCell ref="B12:E12"/>
    <mergeCell ref="B20:E20"/>
    <mergeCell ref="B1:E1"/>
    <mergeCell ref="B2:E2"/>
  </mergeCells>
  <phoneticPr fontId="3" type="noConversion"/>
  <hyperlinks>
    <hyperlink ref="B20" r:id="rId1" location="a1" display="a1"/>
  </hyperlinks>
  <pageMargins left="0.75" right="0.75" top="1" bottom="1" header="0.5" footer="0.5"/>
  <pageSetup orientation="portrait" horizontalDpi="300" verticalDpi="300" r:id="rId2"/>
  <headerFooter alignWithMargins="0"/>
  <drawing r:id="rId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/>
  <dimension ref="B1:F29"/>
  <sheetViews>
    <sheetView workbookViewId="0"/>
  </sheetViews>
  <sheetFormatPr defaultRowHeight="12.75" x14ac:dyDescent="0.25"/>
  <cols>
    <col min="1" max="1" width="9" style="2"/>
    <col min="2" max="5" width="17.875" style="2" customWidth="1"/>
    <col min="6" max="16384" width="9" style="2"/>
  </cols>
  <sheetData>
    <row r="1" spans="2:5" x14ac:dyDescent="0.25">
      <c r="B1" s="208" t="s">
        <v>0</v>
      </c>
      <c r="C1" s="208"/>
      <c r="D1" s="208"/>
      <c r="E1" s="208"/>
    </row>
    <row r="2" spans="2:5" x14ac:dyDescent="0.25">
      <c r="B2" s="218" t="s">
        <v>24</v>
      </c>
      <c r="C2" s="218"/>
      <c r="D2" s="218"/>
      <c r="E2" s="218"/>
    </row>
    <row r="4" spans="2:5" s="7" customFormat="1" x14ac:dyDescent="0.25">
      <c r="B4" s="208" t="s">
        <v>1</v>
      </c>
      <c r="C4" s="208"/>
      <c r="D4" s="208"/>
      <c r="E4" s="208"/>
    </row>
    <row r="5" spans="2:5" s="8" customFormat="1" x14ac:dyDescent="0.25">
      <c r="B5" s="14" t="s">
        <v>2</v>
      </c>
      <c r="C5" s="14" t="s">
        <v>3</v>
      </c>
      <c r="D5" s="14" t="s">
        <v>4</v>
      </c>
      <c r="E5" s="14" t="s">
        <v>5</v>
      </c>
    </row>
    <row r="6" spans="2:5" x14ac:dyDescent="0.25">
      <c r="B6" s="15" t="s">
        <v>6</v>
      </c>
      <c r="C6" s="16">
        <v>1</v>
      </c>
      <c r="D6" s="16">
        <v>373</v>
      </c>
      <c r="E6" s="17">
        <v>39871</v>
      </c>
    </row>
    <row r="7" spans="2:5" x14ac:dyDescent="0.25">
      <c r="B7" s="15" t="s">
        <v>7</v>
      </c>
      <c r="C7" s="16">
        <v>4</v>
      </c>
      <c r="D7" s="16">
        <v>1582</v>
      </c>
      <c r="E7" s="17">
        <v>39883</v>
      </c>
    </row>
    <row r="8" spans="2:5" x14ac:dyDescent="0.25">
      <c r="B8" s="15" t="s">
        <v>8</v>
      </c>
      <c r="C8" s="16">
        <v>7</v>
      </c>
      <c r="D8" s="16">
        <v>3789</v>
      </c>
      <c r="E8" s="17">
        <v>39872</v>
      </c>
    </row>
    <row r="9" spans="2:5" x14ac:dyDescent="0.25">
      <c r="B9" s="15" t="s">
        <v>20</v>
      </c>
      <c r="C9" s="16">
        <v>0</v>
      </c>
      <c r="D9" s="16">
        <v>62</v>
      </c>
      <c r="E9" s="17">
        <v>39872</v>
      </c>
    </row>
    <row r="10" spans="2:5" s="9" customFormat="1" x14ac:dyDescent="0.25">
      <c r="B10" s="18" t="s">
        <v>9</v>
      </c>
      <c r="C10" s="19">
        <f>SUM(C6:C9)</f>
        <v>12</v>
      </c>
      <c r="D10" s="19">
        <f>SUM(D6:D9)</f>
        <v>5806</v>
      </c>
      <c r="E10" s="19">
        <f>SUM(C10:D10)</f>
        <v>5818</v>
      </c>
    </row>
    <row r="11" spans="2:5" x14ac:dyDescent="0.25">
      <c r="B11" s="15"/>
      <c r="C11" s="15"/>
      <c r="D11" s="15"/>
      <c r="E11" s="15"/>
    </row>
    <row r="12" spans="2:5" s="1" customFormat="1" x14ac:dyDescent="0.25">
      <c r="B12" s="217" t="s">
        <v>10</v>
      </c>
      <c r="C12" s="217"/>
      <c r="D12" s="217"/>
      <c r="E12" s="217"/>
    </row>
    <row r="13" spans="2:5" s="8" customFormat="1" x14ac:dyDescent="0.25">
      <c r="B13" s="14" t="s">
        <v>2</v>
      </c>
      <c r="C13" s="14" t="s">
        <v>3</v>
      </c>
      <c r="D13" s="14" t="s">
        <v>4</v>
      </c>
      <c r="E13" s="14" t="s">
        <v>11</v>
      </c>
    </row>
    <row r="14" spans="2:5" x14ac:dyDescent="0.25">
      <c r="B14" s="15" t="s">
        <v>6</v>
      </c>
      <c r="C14" s="16">
        <v>480871</v>
      </c>
      <c r="D14" s="16">
        <v>65013</v>
      </c>
      <c r="E14" s="16">
        <f>SUM(C14:D14)</f>
        <v>545884</v>
      </c>
    </row>
    <row r="15" spans="2:5" x14ac:dyDescent="0.25">
      <c r="B15" s="15" t="s">
        <v>7</v>
      </c>
      <c r="C15" s="16">
        <v>968073</v>
      </c>
      <c r="D15" s="16">
        <v>124974</v>
      </c>
      <c r="E15" s="16">
        <f>SUM(C15:D15)</f>
        <v>1093047</v>
      </c>
    </row>
    <row r="16" spans="2:5" x14ac:dyDescent="0.25">
      <c r="B16" s="15" t="s">
        <v>8</v>
      </c>
      <c r="C16" s="16">
        <v>1817455</v>
      </c>
      <c r="D16" s="16">
        <v>301785</v>
      </c>
      <c r="E16" s="16">
        <f>SUM(C16:D16)</f>
        <v>2119240</v>
      </c>
    </row>
    <row r="17" spans="2:6" x14ac:dyDescent="0.25">
      <c r="B17" s="15" t="s">
        <v>20</v>
      </c>
      <c r="C17" s="16">
        <v>63305</v>
      </c>
      <c r="D17" s="16">
        <v>9065</v>
      </c>
      <c r="E17" s="16">
        <f>SUM(C17:D17)</f>
        <v>72370</v>
      </c>
    </row>
    <row r="18" spans="2:6" s="9" customFormat="1" x14ac:dyDescent="0.25">
      <c r="B18" s="18" t="s">
        <v>9</v>
      </c>
      <c r="C18" s="19">
        <f>SUM(C14:C17)</f>
        <v>3329704</v>
      </c>
      <c r="D18" s="19">
        <f>SUM(D14:D17)</f>
        <v>500837</v>
      </c>
      <c r="E18" s="19">
        <f>SUM(C18:D18)</f>
        <v>3830541</v>
      </c>
    </row>
    <row r="19" spans="2:6" x14ac:dyDescent="0.25">
      <c r="B19" s="15"/>
      <c r="C19" s="15"/>
      <c r="D19" s="15"/>
      <c r="E19" s="15"/>
    </row>
    <row r="20" spans="2:6" s="1" customFormat="1" x14ac:dyDescent="0.25">
      <c r="B20" s="217" t="s">
        <v>14</v>
      </c>
      <c r="C20" s="217"/>
      <c r="D20" s="217"/>
      <c r="E20" s="217"/>
    </row>
    <row r="21" spans="2:6" s="8" customFormat="1" x14ac:dyDescent="0.25">
      <c r="B21" s="14" t="s">
        <v>2</v>
      </c>
      <c r="C21" s="14" t="s">
        <v>12</v>
      </c>
      <c r="D21" s="14" t="s">
        <v>13</v>
      </c>
      <c r="E21" s="14" t="s">
        <v>5</v>
      </c>
    </row>
    <row r="22" spans="2:6" x14ac:dyDescent="0.25">
      <c r="B22" s="15" t="s">
        <v>6</v>
      </c>
      <c r="C22" s="16">
        <v>2237.1</v>
      </c>
      <c r="D22" s="16">
        <v>294.3</v>
      </c>
      <c r="E22" s="17">
        <v>39871</v>
      </c>
      <c r="F22" s="4"/>
    </row>
    <row r="23" spans="2:6" x14ac:dyDescent="0.25">
      <c r="B23" s="15" t="s">
        <v>7</v>
      </c>
      <c r="C23" s="16">
        <v>5784.9</v>
      </c>
      <c r="D23" s="16">
        <v>935</v>
      </c>
      <c r="E23" s="17">
        <v>39883</v>
      </c>
      <c r="F23" s="4"/>
    </row>
    <row r="24" spans="2:6" x14ac:dyDescent="0.25">
      <c r="B24" s="15" t="s">
        <v>8</v>
      </c>
      <c r="C24" s="16">
        <v>9844</v>
      </c>
      <c r="D24" s="16">
        <v>1821.4</v>
      </c>
      <c r="E24" s="17">
        <v>39872</v>
      </c>
      <c r="F24" s="12"/>
    </row>
    <row r="25" spans="2:6" x14ac:dyDescent="0.25">
      <c r="B25" s="15" t="s">
        <v>20</v>
      </c>
      <c r="C25" s="16">
        <v>439</v>
      </c>
      <c r="D25" s="16">
        <v>39</v>
      </c>
      <c r="E25" s="17">
        <v>39872</v>
      </c>
      <c r="F25" s="4"/>
    </row>
    <row r="26" spans="2:6" s="9" customFormat="1" x14ac:dyDescent="0.25">
      <c r="B26" s="18" t="s">
        <v>9</v>
      </c>
      <c r="C26" s="19">
        <f>SUM(C22:C25)</f>
        <v>18305</v>
      </c>
      <c r="D26" s="19">
        <f>SUM(D22:D25)</f>
        <v>3089.7</v>
      </c>
      <c r="E26" s="20">
        <f>SUM(C26:D26)</f>
        <v>21394.7</v>
      </c>
      <c r="F26" s="11"/>
    </row>
    <row r="27" spans="2:6" x14ac:dyDescent="0.25">
      <c r="C27" s="4"/>
      <c r="D27" s="4"/>
    </row>
    <row r="28" spans="2:6" x14ac:dyDescent="0.25">
      <c r="C28" s="13"/>
    </row>
    <row r="29" spans="2:6" x14ac:dyDescent="0.25">
      <c r="B29" s="3"/>
    </row>
  </sheetData>
  <mergeCells count="5">
    <mergeCell ref="B4:E4"/>
    <mergeCell ref="B12:E12"/>
    <mergeCell ref="B20:E20"/>
    <mergeCell ref="B1:E1"/>
    <mergeCell ref="B2:E2"/>
  </mergeCells>
  <phoneticPr fontId="3" type="noConversion"/>
  <hyperlinks>
    <hyperlink ref="B20" r:id="rId1" location="a1" display="a1"/>
  </hyperlinks>
  <pageMargins left="0.75" right="0.75" top="1" bottom="1" header="0.5" footer="0.5"/>
  <pageSetup orientation="portrait" horizontalDpi="300" verticalDpi="300" r:id="rId2"/>
  <headerFooter alignWithMargins="0"/>
  <drawing r:id="rId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/>
  <dimension ref="B1:F29"/>
  <sheetViews>
    <sheetView workbookViewId="0"/>
  </sheetViews>
  <sheetFormatPr defaultRowHeight="12.75" x14ac:dyDescent="0.25"/>
  <cols>
    <col min="1" max="1" width="9" style="2"/>
    <col min="2" max="5" width="17.875" style="2" customWidth="1"/>
    <col min="6" max="16384" width="9" style="2"/>
  </cols>
  <sheetData>
    <row r="1" spans="2:5" x14ac:dyDescent="0.25">
      <c r="B1" s="208" t="s">
        <v>0</v>
      </c>
      <c r="C1" s="208"/>
      <c r="D1" s="208"/>
      <c r="E1" s="208"/>
    </row>
    <row r="2" spans="2:5" x14ac:dyDescent="0.25">
      <c r="B2" s="218" t="s">
        <v>23</v>
      </c>
      <c r="C2" s="218"/>
      <c r="D2" s="218"/>
      <c r="E2" s="218"/>
    </row>
    <row r="4" spans="2:5" s="7" customFormat="1" x14ac:dyDescent="0.25">
      <c r="B4" s="208" t="s">
        <v>1</v>
      </c>
      <c r="C4" s="208"/>
      <c r="D4" s="208"/>
      <c r="E4" s="208"/>
    </row>
    <row r="5" spans="2:5" s="8" customFormat="1" x14ac:dyDescent="0.25">
      <c r="B5" s="14" t="s">
        <v>2</v>
      </c>
      <c r="C5" s="14" t="s">
        <v>3</v>
      </c>
      <c r="D5" s="14" t="s">
        <v>4</v>
      </c>
      <c r="E5" s="14" t="s">
        <v>5</v>
      </c>
    </row>
    <row r="6" spans="2:5" x14ac:dyDescent="0.25">
      <c r="B6" s="15" t="s">
        <v>6</v>
      </c>
      <c r="C6" s="16">
        <v>1</v>
      </c>
      <c r="D6" s="16">
        <v>350</v>
      </c>
      <c r="E6" s="17">
        <v>39843</v>
      </c>
    </row>
    <row r="7" spans="2:5" x14ac:dyDescent="0.25">
      <c r="B7" s="15" t="s">
        <v>7</v>
      </c>
      <c r="C7" s="16">
        <v>4</v>
      </c>
      <c r="D7" s="16">
        <v>1456</v>
      </c>
      <c r="E7" s="17">
        <v>39857</v>
      </c>
    </row>
    <row r="8" spans="2:5" x14ac:dyDescent="0.25">
      <c r="B8" s="15" t="s">
        <v>8</v>
      </c>
      <c r="C8" s="16">
        <v>7</v>
      </c>
      <c r="D8" s="16">
        <v>3517</v>
      </c>
      <c r="E8" s="17">
        <v>39844</v>
      </c>
    </row>
    <row r="9" spans="2:5" x14ac:dyDescent="0.25">
      <c r="B9" s="15" t="s">
        <v>20</v>
      </c>
      <c r="C9" s="16">
        <v>0</v>
      </c>
      <c r="D9" s="16">
        <v>56</v>
      </c>
      <c r="E9" s="17">
        <v>39844</v>
      </c>
    </row>
    <row r="10" spans="2:5" s="9" customFormat="1" x14ac:dyDescent="0.25">
      <c r="B10" s="18" t="s">
        <v>9</v>
      </c>
      <c r="C10" s="19">
        <f>SUM(C6:C9)</f>
        <v>12</v>
      </c>
      <c r="D10" s="19">
        <f>SUM(D6:D9)</f>
        <v>5379</v>
      </c>
      <c r="E10" s="19">
        <f>SUM(C10:D10)</f>
        <v>5391</v>
      </c>
    </row>
    <row r="11" spans="2:5" x14ac:dyDescent="0.25">
      <c r="B11" s="15"/>
      <c r="C11" s="15"/>
      <c r="D11" s="15"/>
      <c r="E11" s="15"/>
    </row>
    <row r="12" spans="2:5" s="1" customFormat="1" x14ac:dyDescent="0.25">
      <c r="B12" s="217" t="s">
        <v>10</v>
      </c>
      <c r="C12" s="217"/>
      <c r="D12" s="217"/>
      <c r="E12" s="217"/>
    </row>
    <row r="13" spans="2:5" s="8" customFormat="1" x14ac:dyDescent="0.25">
      <c r="B13" s="14" t="s">
        <v>2</v>
      </c>
      <c r="C13" s="14" t="s">
        <v>3</v>
      </c>
      <c r="D13" s="14" t="s">
        <v>4</v>
      </c>
      <c r="E13" s="14" t="s">
        <v>11</v>
      </c>
    </row>
    <row r="14" spans="2:5" x14ac:dyDescent="0.25">
      <c r="B14" s="15" t="s">
        <v>6</v>
      </c>
      <c r="C14" s="16">
        <v>480799</v>
      </c>
      <c r="D14" s="16">
        <v>65216</v>
      </c>
      <c r="E14" s="16">
        <f>SUM(C14:D14)</f>
        <v>546015</v>
      </c>
    </row>
    <row r="15" spans="2:5" x14ac:dyDescent="0.25">
      <c r="B15" s="15" t="s">
        <v>7</v>
      </c>
      <c r="C15" s="16">
        <v>967758</v>
      </c>
      <c r="D15" s="16">
        <v>124952</v>
      </c>
      <c r="E15" s="16">
        <f>SUM(C15:D15)</f>
        <v>1092710</v>
      </c>
    </row>
    <row r="16" spans="2:5" x14ac:dyDescent="0.25">
      <c r="B16" s="15" t="s">
        <v>8</v>
      </c>
      <c r="C16" s="16">
        <v>1817816</v>
      </c>
      <c r="D16" s="16">
        <v>301705</v>
      </c>
      <c r="E16" s="16">
        <f>SUM(C16:D16)</f>
        <v>2119521</v>
      </c>
    </row>
    <row r="17" spans="2:6" x14ac:dyDescent="0.25">
      <c r="B17" s="15" t="s">
        <v>20</v>
      </c>
      <c r="C17" s="16">
        <v>63322</v>
      </c>
      <c r="D17" s="16">
        <v>9081</v>
      </c>
      <c r="E17" s="16">
        <f>SUM(C17:D17)</f>
        <v>72403</v>
      </c>
    </row>
    <row r="18" spans="2:6" s="9" customFormat="1" x14ac:dyDescent="0.25">
      <c r="B18" s="18" t="s">
        <v>9</v>
      </c>
      <c r="C18" s="19">
        <f>SUM(C14:C17)</f>
        <v>3329695</v>
      </c>
      <c r="D18" s="19">
        <f>SUM(D14:D17)</f>
        <v>500954</v>
      </c>
      <c r="E18" s="19">
        <f>SUM(C18:D18)</f>
        <v>3830649</v>
      </c>
    </row>
    <row r="19" spans="2:6" x14ac:dyDescent="0.25">
      <c r="B19" s="15"/>
      <c r="C19" s="15"/>
      <c r="D19" s="15"/>
      <c r="E19" s="15"/>
    </row>
    <row r="20" spans="2:6" s="1" customFormat="1" x14ac:dyDescent="0.25">
      <c r="B20" s="217" t="s">
        <v>14</v>
      </c>
      <c r="C20" s="217"/>
      <c r="D20" s="217"/>
      <c r="E20" s="217"/>
    </row>
    <row r="21" spans="2:6" s="8" customFormat="1" x14ac:dyDescent="0.25">
      <c r="B21" s="14" t="s">
        <v>2</v>
      </c>
      <c r="C21" s="14" t="s">
        <v>12</v>
      </c>
      <c r="D21" s="14" t="s">
        <v>13</v>
      </c>
      <c r="E21" s="14" t="s">
        <v>5</v>
      </c>
    </row>
    <row r="22" spans="2:6" x14ac:dyDescent="0.25">
      <c r="B22" s="15" t="s">
        <v>6</v>
      </c>
      <c r="C22" s="16">
        <v>2214.3000000000002</v>
      </c>
      <c r="D22" s="16">
        <v>317.10000000000002</v>
      </c>
      <c r="E22" s="17">
        <v>39843</v>
      </c>
      <c r="F22" s="4"/>
    </row>
    <row r="23" spans="2:6" x14ac:dyDescent="0.25">
      <c r="B23" s="15" t="s">
        <v>7</v>
      </c>
      <c r="C23" s="16">
        <v>5795.4</v>
      </c>
      <c r="D23" s="16">
        <v>924.5</v>
      </c>
      <c r="E23" s="17">
        <v>39857</v>
      </c>
      <c r="F23" s="4"/>
    </row>
    <row r="24" spans="2:6" x14ac:dyDescent="0.25">
      <c r="B24" s="15" t="s">
        <v>8</v>
      </c>
      <c r="C24" s="16">
        <f>11665.5-D24</f>
        <v>9886.7999999999993</v>
      </c>
      <c r="D24" s="16">
        <v>1778.7</v>
      </c>
      <c r="E24" s="17">
        <v>39844</v>
      </c>
      <c r="F24" s="12"/>
    </row>
    <row r="25" spans="2:6" x14ac:dyDescent="0.25">
      <c r="B25" s="15" t="s">
        <v>20</v>
      </c>
      <c r="C25" s="16">
        <v>439</v>
      </c>
      <c r="D25" s="16">
        <v>33</v>
      </c>
      <c r="E25" s="17">
        <v>39844</v>
      </c>
      <c r="F25" s="4"/>
    </row>
    <row r="26" spans="2:6" s="9" customFormat="1" x14ac:dyDescent="0.25">
      <c r="B26" s="18" t="s">
        <v>9</v>
      </c>
      <c r="C26" s="19">
        <f>SUM(C22:C25)</f>
        <v>18335.5</v>
      </c>
      <c r="D26" s="19">
        <f>SUM(D22:D25)</f>
        <v>3053.3</v>
      </c>
      <c r="E26" s="20">
        <f>SUM(C26:D26)</f>
        <v>21388.799999999999</v>
      </c>
      <c r="F26" s="11"/>
    </row>
    <row r="27" spans="2:6" x14ac:dyDescent="0.25">
      <c r="C27" s="4"/>
    </row>
    <row r="28" spans="2:6" x14ac:dyDescent="0.25">
      <c r="C28" s="13"/>
    </row>
    <row r="29" spans="2:6" x14ac:dyDescent="0.25">
      <c r="B29" s="3"/>
    </row>
  </sheetData>
  <mergeCells count="5">
    <mergeCell ref="B4:E4"/>
    <mergeCell ref="B12:E12"/>
    <mergeCell ref="B20:E20"/>
    <mergeCell ref="B1:E1"/>
    <mergeCell ref="B2:E2"/>
  </mergeCells>
  <phoneticPr fontId="3" type="noConversion"/>
  <hyperlinks>
    <hyperlink ref="B20" r:id="rId1" location="a1" display="a1"/>
  </hyperlinks>
  <pageMargins left="0.75" right="0.75" top="1" bottom="1" header="0.5" footer="0.5"/>
  <pageSetup orientation="portrait" horizontalDpi="300" verticalDpi="300" r:id="rId2"/>
  <headerFooter alignWithMargins="0"/>
  <drawing r:id="rId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/>
  <dimension ref="B1:F29"/>
  <sheetViews>
    <sheetView workbookViewId="0"/>
  </sheetViews>
  <sheetFormatPr defaultRowHeight="12.75" x14ac:dyDescent="0.25"/>
  <cols>
    <col min="1" max="1" width="9" style="2"/>
    <col min="2" max="5" width="17.875" style="2" customWidth="1"/>
    <col min="6" max="16384" width="9" style="2"/>
  </cols>
  <sheetData>
    <row r="1" spans="2:5" x14ac:dyDescent="0.25">
      <c r="B1" s="208" t="s">
        <v>0</v>
      </c>
      <c r="C1" s="208"/>
      <c r="D1" s="208"/>
      <c r="E1" s="208"/>
    </row>
    <row r="2" spans="2:5" x14ac:dyDescent="0.25">
      <c r="B2" s="218" t="s">
        <v>22</v>
      </c>
      <c r="C2" s="218"/>
      <c r="D2" s="218"/>
      <c r="E2" s="218"/>
    </row>
    <row r="4" spans="2:5" s="7" customFormat="1" x14ac:dyDescent="0.25">
      <c r="B4" s="208" t="s">
        <v>1</v>
      </c>
      <c r="C4" s="208"/>
      <c r="D4" s="208"/>
      <c r="E4" s="208"/>
    </row>
    <row r="5" spans="2:5" s="8" customFormat="1" x14ac:dyDescent="0.25">
      <c r="B5" s="14" t="s">
        <v>2</v>
      </c>
      <c r="C5" s="14" t="s">
        <v>3</v>
      </c>
      <c r="D5" s="14" t="s">
        <v>4</v>
      </c>
      <c r="E5" s="14" t="s">
        <v>5</v>
      </c>
    </row>
    <row r="6" spans="2:5" x14ac:dyDescent="0.25">
      <c r="B6" s="15" t="s">
        <v>6</v>
      </c>
      <c r="C6" s="16">
        <v>1</v>
      </c>
      <c r="D6" s="16">
        <v>251</v>
      </c>
      <c r="E6" s="17">
        <v>39808</v>
      </c>
    </row>
    <row r="7" spans="2:5" x14ac:dyDescent="0.25">
      <c r="B7" s="15" t="s">
        <v>7</v>
      </c>
      <c r="C7" s="16">
        <v>4</v>
      </c>
      <c r="D7" s="16">
        <v>1299</v>
      </c>
      <c r="E7" s="17">
        <v>39827</v>
      </c>
    </row>
    <row r="8" spans="2:5" x14ac:dyDescent="0.25">
      <c r="B8" s="15" t="s">
        <v>8</v>
      </c>
      <c r="C8" s="16">
        <v>7</v>
      </c>
      <c r="D8" s="16">
        <v>3178</v>
      </c>
      <c r="E8" s="17">
        <v>39813</v>
      </c>
    </row>
    <row r="9" spans="2:5" x14ac:dyDescent="0.25">
      <c r="B9" s="15" t="s">
        <v>20</v>
      </c>
      <c r="C9" s="16">
        <v>0</v>
      </c>
      <c r="D9" s="16">
        <v>53</v>
      </c>
      <c r="E9" s="17">
        <v>39813</v>
      </c>
    </row>
    <row r="10" spans="2:5" s="9" customFormat="1" x14ac:dyDescent="0.25">
      <c r="B10" s="18" t="s">
        <v>9</v>
      </c>
      <c r="C10" s="19">
        <f>SUM(C6:C9)</f>
        <v>12</v>
      </c>
      <c r="D10" s="19">
        <f>SUM(D6:D9)</f>
        <v>4781</v>
      </c>
      <c r="E10" s="19">
        <f>SUM(C10:D10)</f>
        <v>4793</v>
      </c>
    </row>
    <row r="11" spans="2:5" x14ac:dyDescent="0.25">
      <c r="B11" s="15"/>
      <c r="C11" s="15"/>
      <c r="D11" s="15"/>
      <c r="E11" s="15"/>
    </row>
    <row r="12" spans="2:5" s="1" customFormat="1" x14ac:dyDescent="0.25">
      <c r="B12" s="217" t="s">
        <v>10</v>
      </c>
      <c r="C12" s="217"/>
      <c r="D12" s="217"/>
      <c r="E12" s="217"/>
    </row>
    <row r="13" spans="2:5" s="8" customFormat="1" x14ac:dyDescent="0.25">
      <c r="B13" s="14" t="s">
        <v>2</v>
      </c>
      <c r="C13" s="14" t="s">
        <v>3</v>
      </c>
      <c r="D13" s="14" t="s">
        <v>4</v>
      </c>
      <c r="E13" s="14" t="s">
        <v>11</v>
      </c>
    </row>
    <row r="14" spans="2:5" x14ac:dyDescent="0.25">
      <c r="B14" s="15" t="s">
        <v>6</v>
      </c>
      <c r="C14" s="16">
        <v>480800</v>
      </c>
      <c r="D14" s="16">
        <v>65212</v>
      </c>
      <c r="E14" s="16">
        <f>SUM(C14:D14)</f>
        <v>546012</v>
      </c>
    </row>
    <row r="15" spans="2:5" x14ac:dyDescent="0.25">
      <c r="B15" s="15" t="s">
        <v>7</v>
      </c>
      <c r="C15" s="16">
        <v>967653</v>
      </c>
      <c r="D15" s="16">
        <v>124895</v>
      </c>
      <c r="E15" s="16">
        <f>SUM(C15:D15)</f>
        <v>1092548</v>
      </c>
    </row>
    <row r="16" spans="2:5" x14ac:dyDescent="0.25">
      <c r="B16" s="15" t="s">
        <v>8</v>
      </c>
      <c r="C16" s="16">
        <v>1817040</v>
      </c>
      <c r="D16" s="16">
        <v>301762</v>
      </c>
      <c r="E16" s="16">
        <f>SUM(C16:D16)</f>
        <v>2118802</v>
      </c>
    </row>
    <row r="17" spans="2:6" x14ac:dyDescent="0.25">
      <c r="B17" s="15" t="s">
        <v>20</v>
      </c>
      <c r="C17" s="16">
        <v>63312</v>
      </c>
      <c r="D17" s="16">
        <v>9086</v>
      </c>
      <c r="E17" s="16">
        <f>SUM(C17:D17)</f>
        <v>72398</v>
      </c>
    </row>
    <row r="18" spans="2:6" s="9" customFormat="1" x14ac:dyDescent="0.25">
      <c r="B18" s="18" t="s">
        <v>9</v>
      </c>
      <c r="C18" s="19">
        <f>SUM(C14:C17)</f>
        <v>3328805</v>
      </c>
      <c r="D18" s="19">
        <f>SUM(D14:D17)</f>
        <v>500955</v>
      </c>
      <c r="E18" s="19">
        <f>SUM(C18:D18)</f>
        <v>3829760</v>
      </c>
    </row>
    <row r="19" spans="2:6" x14ac:dyDescent="0.25">
      <c r="B19" s="15"/>
      <c r="C19" s="15"/>
      <c r="D19" s="15"/>
      <c r="E19" s="15"/>
    </row>
    <row r="20" spans="2:6" s="1" customFormat="1" x14ac:dyDescent="0.25">
      <c r="B20" s="217" t="s">
        <v>14</v>
      </c>
      <c r="C20" s="217"/>
      <c r="D20" s="217"/>
      <c r="E20" s="217"/>
    </row>
    <row r="21" spans="2:6" s="8" customFormat="1" x14ac:dyDescent="0.25">
      <c r="B21" s="14" t="s">
        <v>2</v>
      </c>
      <c r="C21" s="14" t="s">
        <v>12</v>
      </c>
      <c r="D21" s="14" t="s">
        <v>13</v>
      </c>
      <c r="E21" s="14" t="s">
        <v>5</v>
      </c>
    </row>
    <row r="22" spans="2:6" x14ac:dyDescent="0.25">
      <c r="B22" s="15" t="s">
        <v>6</v>
      </c>
      <c r="C22" s="16">
        <v>2303.1</v>
      </c>
      <c r="D22" s="16">
        <v>303.89999999999998</v>
      </c>
      <c r="E22" s="17">
        <v>39808</v>
      </c>
      <c r="F22" s="4"/>
    </row>
    <row r="23" spans="2:6" x14ac:dyDescent="0.25">
      <c r="B23" s="15" t="s">
        <v>7</v>
      </c>
      <c r="C23" s="16">
        <v>5814.8</v>
      </c>
      <c r="D23" s="16">
        <v>905.2</v>
      </c>
      <c r="E23" s="17">
        <v>39797</v>
      </c>
      <c r="F23" s="4"/>
    </row>
    <row r="24" spans="2:6" x14ac:dyDescent="0.25">
      <c r="B24" s="15" t="s">
        <v>8</v>
      </c>
      <c r="C24" s="16">
        <v>9932.5</v>
      </c>
      <c r="D24" s="16">
        <v>1733</v>
      </c>
      <c r="E24" s="17">
        <v>39813</v>
      </c>
      <c r="F24" s="12"/>
    </row>
    <row r="25" spans="2:6" x14ac:dyDescent="0.25">
      <c r="B25" s="15" t="s">
        <v>20</v>
      </c>
      <c r="C25" s="16">
        <v>439</v>
      </c>
      <c r="D25" s="16">
        <v>33</v>
      </c>
      <c r="E25" s="17">
        <v>39813</v>
      </c>
      <c r="F25" s="4"/>
    </row>
    <row r="26" spans="2:6" s="9" customFormat="1" x14ac:dyDescent="0.25">
      <c r="B26" s="18" t="s">
        <v>9</v>
      </c>
      <c r="C26" s="19">
        <f>SUM(C22:C25)</f>
        <v>18489.400000000001</v>
      </c>
      <c r="D26" s="19">
        <f>SUM(D22:D25)</f>
        <v>2975.1</v>
      </c>
      <c r="E26" s="20">
        <f>SUM(C26:D26)</f>
        <v>21464.5</v>
      </c>
      <c r="F26" s="11"/>
    </row>
    <row r="27" spans="2:6" x14ac:dyDescent="0.25">
      <c r="C27" s="4"/>
    </row>
    <row r="28" spans="2:6" x14ac:dyDescent="0.25">
      <c r="C28" s="13"/>
    </row>
    <row r="29" spans="2:6" x14ac:dyDescent="0.25">
      <c r="B29" s="3"/>
    </row>
  </sheetData>
  <mergeCells count="5">
    <mergeCell ref="B4:E4"/>
    <mergeCell ref="B12:E12"/>
    <mergeCell ref="B20:E20"/>
    <mergeCell ref="B1:E1"/>
    <mergeCell ref="B2:E2"/>
  </mergeCells>
  <phoneticPr fontId="3" type="noConversion"/>
  <hyperlinks>
    <hyperlink ref="B20" r:id="rId1" location="a1" display="a1"/>
  </hyperlinks>
  <pageMargins left="0.75" right="0.75" top="1" bottom="1" header="0.5" footer="0.5"/>
  <pageSetup orientation="portrait" horizontalDpi="300" verticalDpi="300" r:id="rId2"/>
  <headerFooter alignWithMargins="0"/>
  <drawing r:id="rId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/>
  <dimension ref="B1:F29"/>
  <sheetViews>
    <sheetView workbookViewId="0"/>
  </sheetViews>
  <sheetFormatPr defaultRowHeight="12.75" x14ac:dyDescent="0.25"/>
  <cols>
    <col min="1" max="1" width="9" style="2"/>
    <col min="2" max="5" width="17.875" style="2" customWidth="1"/>
    <col min="6" max="16384" width="9" style="2"/>
  </cols>
  <sheetData>
    <row r="1" spans="2:5" x14ac:dyDescent="0.25">
      <c r="B1" s="208" t="s">
        <v>0</v>
      </c>
      <c r="C1" s="208"/>
      <c r="D1" s="208"/>
      <c r="E1" s="208"/>
    </row>
    <row r="2" spans="2:5" x14ac:dyDescent="0.25">
      <c r="B2" s="218" t="s">
        <v>21</v>
      </c>
      <c r="C2" s="218"/>
      <c r="D2" s="218"/>
      <c r="E2" s="218"/>
    </row>
    <row r="4" spans="2:5" s="7" customFormat="1" x14ac:dyDescent="0.25">
      <c r="B4" s="208" t="s">
        <v>1</v>
      </c>
      <c r="C4" s="208"/>
      <c r="D4" s="208"/>
      <c r="E4" s="208"/>
    </row>
    <row r="5" spans="2:5" s="8" customFormat="1" x14ac:dyDescent="0.25">
      <c r="B5" s="14" t="s">
        <v>2</v>
      </c>
      <c r="C5" s="14" t="s">
        <v>3</v>
      </c>
      <c r="D5" s="14" t="s">
        <v>4</v>
      </c>
      <c r="E5" s="14" t="s">
        <v>5</v>
      </c>
    </row>
    <row r="6" spans="2:5" x14ac:dyDescent="0.25">
      <c r="B6" s="15" t="s">
        <v>6</v>
      </c>
      <c r="C6" s="16">
        <v>1</v>
      </c>
      <c r="D6" s="16">
        <v>260</v>
      </c>
      <c r="E6" s="17">
        <v>39780</v>
      </c>
    </row>
    <row r="7" spans="2:5" x14ac:dyDescent="0.25">
      <c r="B7" s="15" t="s">
        <v>7</v>
      </c>
      <c r="C7" s="16">
        <v>4</v>
      </c>
      <c r="D7" s="16">
        <v>1149</v>
      </c>
      <c r="E7" s="17">
        <v>39797</v>
      </c>
    </row>
    <row r="8" spans="2:5" x14ac:dyDescent="0.25">
      <c r="B8" s="15" t="s">
        <v>8</v>
      </c>
      <c r="C8" s="16">
        <v>4</v>
      </c>
      <c r="D8" s="16">
        <v>2368</v>
      </c>
      <c r="E8" s="17">
        <v>39782</v>
      </c>
    </row>
    <row r="9" spans="2:5" x14ac:dyDescent="0.25">
      <c r="B9" s="15" t="s">
        <v>20</v>
      </c>
      <c r="C9" s="16">
        <v>0</v>
      </c>
      <c r="D9" s="16">
        <v>44</v>
      </c>
      <c r="E9" s="17">
        <v>39782</v>
      </c>
    </row>
    <row r="10" spans="2:5" s="9" customFormat="1" x14ac:dyDescent="0.25">
      <c r="B10" s="18" t="s">
        <v>9</v>
      </c>
      <c r="C10" s="19">
        <f>SUM(C6:C9)</f>
        <v>9</v>
      </c>
      <c r="D10" s="19">
        <f>SUM(D6:D9)</f>
        <v>3821</v>
      </c>
      <c r="E10" s="19">
        <f>SUM(C10:D10)</f>
        <v>3830</v>
      </c>
    </row>
    <row r="11" spans="2:5" x14ac:dyDescent="0.25">
      <c r="B11" s="15"/>
      <c r="C11" s="15"/>
      <c r="D11" s="15"/>
      <c r="E11" s="15"/>
    </row>
    <row r="12" spans="2:5" s="1" customFormat="1" x14ac:dyDescent="0.25">
      <c r="B12" s="217" t="s">
        <v>10</v>
      </c>
      <c r="C12" s="217"/>
      <c r="D12" s="217"/>
      <c r="E12" s="217"/>
    </row>
    <row r="13" spans="2:5" s="8" customFormat="1" x14ac:dyDescent="0.25">
      <c r="B13" s="14" t="s">
        <v>2</v>
      </c>
      <c r="C13" s="14" t="s">
        <v>3</v>
      </c>
      <c r="D13" s="14" t="s">
        <v>4</v>
      </c>
      <c r="E13" s="14" t="s">
        <v>11</v>
      </c>
    </row>
    <row r="14" spans="2:5" x14ac:dyDescent="0.25">
      <c r="B14" s="15" t="s">
        <v>6</v>
      </c>
      <c r="C14" s="16">
        <v>479895</v>
      </c>
      <c r="D14" s="16">
        <v>65003</v>
      </c>
      <c r="E14" s="16">
        <f>SUM(C14:D14)</f>
        <v>544898</v>
      </c>
    </row>
    <row r="15" spans="2:5" x14ac:dyDescent="0.25">
      <c r="B15" s="15" t="s">
        <v>7</v>
      </c>
      <c r="C15" s="16">
        <v>966934</v>
      </c>
      <c r="D15" s="16">
        <v>124823</v>
      </c>
      <c r="E15" s="16">
        <f>SUM(C15:D15)</f>
        <v>1091757</v>
      </c>
    </row>
    <row r="16" spans="2:5" x14ac:dyDescent="0.25">
      <c r="B16" s="15" t="s">
        <v>8</v>
      </c>
      <c r="C16" s="16">
        <v>1814613</v>
      </c>
      <c r="D16" s="16">
        <v>301290</v>
      </c>
      <c r="E16" s="16">
        <f>SUM(C16:D16)</f>
        <v>2115903</v>
      </c>
    </row>
    <row r="17" spans="2:6" x14ac:dyDescent="0.25">
      <c r="B17" s="15" t="s">
        <v>20</v>
      </c>
      <c r="C17" s="16">
        <v>63256</v>
      </c>
      <c r="D17" s="16">
        <v>9069</v>
      </c>
      <c r="E17" s="16">
        <f>SUM(C17:D17)</f>
        <v>72325</v>
      </c>
    </row>
    <row r="18" spans="2:6" s="9" customFormat="1" x14ac:dyDescent="0.25">
      <c r="B18" s="18" t="s">
        <v>9</v>
      </c>
      <c r="C18" s="19">
        <f>SUM(C14:C17)</f>
        <v>3324698</v>
      </c>
      <c r="D18" s="19">
        <f>SUM(D14:D17)</f>
        <v>500185</v>
      </c>
      <c r="E18" s="19">
        <f>SUM(C18:D18)</f>
        <v>3824883</v>
      </c>
    </row>
    <row r="19" spans="2:6" x14ac:dyDescent="0.25">
      <c r="B19" s="15"/>
      <c r="C19" s="15"/>
      <c r="D19" s="15"/>
      <c r="E19" s="15"/>
    </row>
    <row r="20" spans="2:6" s="1" customFormat="1" x14ac:dyDescent="0.25">
      <c r="B20" s="217" t="s">
        <v>14</v>
      </c>
      <c r="C20" s="217"/>
      <c r="D20" s="217"/>
      <c r="E20" s="217"/>
    </row>
    <row r="21" spans="2:6" s="8" customFormat="1" x14ac:dyDescent="0.25">
      <c r="B21" s="14" t="s">
        <v>2</v>
      </c>
      <c r="C21" s="14" t="s">
        <v>12</v>
      </c>
      <c r="D21" s="14" t="s">
        <v>13</v>
      </c>
      <c r="E21" s="14" t="s">
        <v>5</v>
      </c>
    </row>
    <row r="22" spans="2:6" x14ac:dyDescent="0.25">
      <c r="B22" s="15" t="s">
        <v>6</v>
      </c>
      <c r="C22" s="16">
        <v>2290.3000000000002</v>
      </c>
      <c r="D22" s="16">
        <v>316.7</v>
      </c>
      <c r="E22" s="17">
        <v>39780</v>
      </c>
      <c r="F22" s="4"/>
    </row>
    <row r="23" spans="2:6" x14ac:dyDescent="0.25">
      <c r="B23" s="15" t="s">
        <v>7</v>
      </c>
      <c r="C23" s="16">
        <v>5814.6</v>
      </c>
      <c r="D23" s="16">
        <v>905.3</v>
      </c>
      <c r="E23" s="17">
        <v>39797</v>
      </c>
      <c r="F23" s="4"/>
    </row>
    <row r="24" spans="2:6" x14ac:dyDescent="0.25">
      <c r="B24" s="15" t="s">
        <v>8</v>
      </c>
      <c r="C24" s="16">
        <v>9937.2000000000007</v>
      </c>
      <c r="D24" s="16">
        <v>1728.6</v>
      </c>
      <c r="E24" s="17">
        <v>39782</v>
      </c>
      <c r="F24" s="12"/>
    </row>
    <row r="25" spans="2:6" x14ac:dyDescent="0.25">
      <c r="B25" s="15" t="s">
        <v>20</v>
      </c>
      <c r="C25" s="16">
        <v>439</v>
      </c>
      <c r="D25" s="16">
        <v>31</v>
      </c>
      <c r="E25" s="17">
        <v>39782</v>
      </c>
      <c r="F25" s="4"/>
    </row>
    <row r="26" spans="2:6" s="9" customFormat="1" x14ac:dyDescent="0.25">
      <c r="B26" s="18" t="s">
        <v>9</v>
      </c>
      <c r="C26" s="19">
        <f>SUM(C22:C25)</f>
        <v>18481.100000000002</v>
      </c>
      <c r="D26" s="19">
        <f>SUM(D22:D25)</f>
        <v>2981.6</v>
      </c>
      <c r="E26" s="20">
        <f>SUM(C26:D26)</f>
        <v>21462.7</v>
      </c>
      <c r="F26" s="11"/>
    </row>
    <row r="28" spans="2:6" x14ac:dyDescent="0.25">
      <c r="C28" s="13"/>
    </row>
    <row r="29" spans="2:6" x14ac:dyDescent="0.25">
      <c r="B29" s="3"/>
    </row>
  </sheetData>
  <mergeCells count="5">
    <mergeCell ref="B4:E4"/>
    <mergeCell ref="B12:E12"/>
    <mergeCell ref="B20:E20"/>
    <mergeCell ref="B1:E1"/>
    <mergeCell ref="B2:E2"/>
  </mergeCells>
  <phoneticPr fontId="3" type="noConversion"/>
  <hyperlinks>
    <hyperlink ref="B20" r:id="rId1" location="a1" display="a1"/>
  </hyperlinks>
  <pageMargins left="0.75" right="0.75" top="1" bottom="1" header="0.5" footer="0.5"/>
  <pageSetup orientation="portrait" horizontalDpi="300" verticalDpi="300" r:id="rId2"/>
  <headerFooter alignWithMargins="0"/>
  <drawing r:id="rId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/>
  <dimension ref="B1:F29"/>
  <sheetViews>
    <sheetView workbookViewId="0"/>
  </sheetViews>
  <sheetFormatPr defaultRowHeight="12.75" x14ac:dyDescent="0.25"/>
  <cols>
    <col min="1" max="1" width="9" style="2"/>
    <col min="2" max="5" width="17.875" style="2" customWidth="1"/>
    <col min="6" max="16384" width="9" style="2"/>
  </cols>
  <sheetData>
    <row r="1" spans="2:5" x14ac:dyDescent="0.25">
      <c r="B1" s="208" t="s">
        <v>0</v>
      </c>
      <c r="C1" s="208"/>
      <c r="D1" s="208"/>
      <c r="E1" s="208"/>
    </row>
    <row r="2" spans="2:5" x14ac:dyDescent="0.25">
      <c r="B2" s="218" t="s">
        <v>19</v>
      </c>
      <c r="C2" s="218"/>
      <c r="D2" s="218"/>
      <c r="E2" s="218"/>
    </row>
    <row r="4" spans="2:5" s="7" customFormat="1" x14ac:dyDescent="0.25">
      <c r="B4" s="208" t="s">
        <v>1</v>
      </c>
      <c r="C4" s="208"/>
      <c r="D4" s="208"/>
      <c r="E4" s="208"/>
    </row>
    <row r="5" spans="2:5" s="8" customFormat="1" x14ac:dyDescent="0.25">
      <c r="B5" s="8" t="s">
        <v>2</v>
      </c>
      <c r="C5" s="8" t="s">
        <v>3</v>
      </c>
      <c r="D5" s="8" t="s">
        <v>4</v>
      </c>
      <c r="E5" s="8" t="s">
        <v>5</v>
      </c>
    </row>
    <row r="6" spans="2:5" x14ac:dyDescent="0.25">
      <c r="B6" s="2" t="s">
        <v>6</v>
      </c>
      <c r="C6" s="5">
        <v>1</v>
      </c>
      <c r="D6" s="5">
        <v>247</v>
      </c>
      <c r="E6" s="6">
        <v>39752</v>
      </c>
    </row>
    <row r="7" spans="2:5" x14ac:dyDescent="0.25">
      <c r="B7" s="2" t="s">
        <v>7</v>
      </c>
      <c r="C7" s="5">
        <v>4</v>
      </c>
      <c r="D7" s="5">
        <v>1142</v>
      </c>
      <c r="E7" s="6">
        <v>39764</v>
      </c>
    </row>
    <row r="8" spans="2:5" x14ac:dyDescent="0.25">
      <c r="B8" s="2" t="s">
        <v>8</v>
      </c>
      <c r="C8" s="5">
        <v>4</v>
      </c>
      <c r="D8" s="5">
        <v>2322</v>
      </c>
      <c r="E8" s="6">
        <v>39752</v>
      </c>
    </row>
    <row r="9" spans="2:5" x14ac:dyDescent="0.25">
      <c r="B9" s="2" t="s">
        <v>20</v>
      </c>
      <c r="C9" s="5">
        <v>0</v>
      </c>
      <c r="D9" s="5">
        <v>44</v>
      </c>
      <c r="E9" s="6">
        <v>39752</v>
      </c>
    </row>
    <row r="10" spans="2:5" s="9" customFormat="1" x14ac:dyDescent="0.25">
      <c r="B10" s="9" t="s">
        <v>9</v>
      </c>
      <c r="C10" s="10">
        <f>SUM(C6:C9)</f>
        <v>9</v>
      </c>
      <c r="D10" s="10">
        <f>SUM(D6:D9)</f>
        <v>3755</v>
      </c>
      <c r="E10" s="10">
        <f>SUM(C10:D10)</f>
        <v>3764</v>
      </c>
    </row>
    <row r="12" spans="2:5" s="1" customFormat="1" x14ac:dyDescent="0.25">
      <c r="B12" s="208" t="s">
        <v>10</v>
      </c>
      <c r="C12" s="208"/>
      <c r="D12" s="208"/>
      <c r="E12" s="208"/>
    </row>
    <row r="13" spans="2:5" s="8" customFormat="1" x14ac:dyDescent="0.25">
      <c r="B13" s="8" t="s">
        <v>2</v>
      </c>
      <c r="C13" s="8" t="s">
        <v>3</v>
      </c>
      <c r="D13" s="8" t="s">
        <v>4</v>
      </c>
      <c r="E13" s="8" t="s">
        <v>11</v>
      </c>
    </row>
    <row r="14" spans="2:5" x14ac:dyDescent="0.25">
      <c r="B14" s="2" t="s">
        <v>6</v>
      </c>
      <c r="C14" s="5">
        <v>479812</v>
      </c>
      <c r="D14" s="5">
        <v>65047</v>
      </c>
      <c r="E14" s="5">
        <f>SUM(C14:D14)</f>
        <v>544859</v>
      </c>
    </row>
    <row r="15" spans="2:5" x14ac:dyDescent="0.25">
      <c r="B15" s="2" t="s">
        <v>7</v>
      </c>
      <c r="C15" s="5">
        <v>966429</v>
      </c>
      <c r="D15" s="5">
        <v>124684</v>
      </c>
      <c r="E15" s="5">
        <f>SUM(C15:D15)</f>
        <v>1091113</v>
      </c>
    </row>
    <row r="16" spans="2:5" x14ac:dyDescent="0.25">
      <c r="B16" s="2" t="s">
        <v>8</v>
      </c>
      <c r="C16" s="5">
        <v>1813795</v>
      </c>
      <c r="D16" s="5">
        <v>301111</v>
      </c>
      <c r="E16" s="5">
        <f>SUM(C16:D16)</f>
        <v>2114906</v>
      </c>
    </row>
    <row r="17" spans="2:6" x14ac:dyDescent="0.25">
      <c r="B17" s="2" t="s">
        <v>20</v>
      </c>
      <c r="C17" s="5">
        <v>63245</v>
      </c>
      <c r="D17" s="5">
        <v>9070</v>
      </c>
      <c r="E17" s="5">
        <f>SUM(C17:D17)</f>
        <v>72315</v>
      </c>
    </row>
    <row r="18" spans="2:6" s="9" customFormat="1" x14ac:dyDescent="0.25">
      <c r="B18" s="9" t="s">
        <v>9</v>
      </c>
      <c r="C18" s="10">
        <f>SUM(C14:C17)</f>
        <v>3323281</v>
      </c>
      <c r="D18" s="10">
        <f>SUM(D14:D17)</f>
        <v>499912</v>
      </c>
      <c r="E18" s="10">
        <f>SUM(E14:E17)</f>
        <v>3823193</v>
      </c>
    </row>
    <row r="20" spans="2:6" s="1" customFormat="1" x14ac:dyDescent="0.25">
      <c r="B20" s="208" t="s">
        <v>14</v>
      </c>
      <c r="C20" s="208"/>
      <c r="D20" s="208"/>
      <c r="E20" s="208"/>
    </row>
    <row r="21" spans="2:6" s="8" customFormat="1" x14ac:dyDescent="0.25">
      <c r="B21" s="8" t="s">
        <v>2</v>
      </c>
      <c r="C21" s="8" t="s">
        <v>12</v>
      </c>
      <c r="D21" s="8" t="s">
        <v>13</v>
      </c>
      <c r="E21" s="8" t="s">
        <v>5</v>
      </c>
    </row>
    <row r="22" spans="2:6" x14ac:dyDescent="0.25">
      <c r="B22" s="2" t="s">
        <v>6</v>
      </c>
      <c r="C22" s="5">
        <v>2287.5</v>
      </c>
      <c r="D22" s="5">
        <v>319.5</v>
      </c>
      <c r="E22" s="6">
        <v>39752</v>
      </c>
      <c r="F22" s="4"/>
    </row>
    <row r="23" spans="2:6" x14ac:dyDescent="0.25">
      <c r="B23" s="2" t="s">
        <v>7</v>
      </c>
      <c r="C23" s="5">
        <v>5821.9</v>
      </c>
      <c r="D23" s="5">
        <v>898.1</v>
      </c>
      <c r="E23" s="6">
        <v>39764</v>
      </c>
    </row>
    <row r="24" spans="2:6" x14ac:dyDescent="0.25">
      <c r="B24" s="2" t="s">
        <v>8</v>
      </c>
      <c r="C24" s="5">
        <v>9925.2999999999993</v>
      </c>
      <c r="D24" s="5">
        <v>1739.9</v>
      </c>
      <c r="E24" s="6">
        <v>39752</v>
      </c>
      <c r="F24" s="12"/>
    </row>
    <row r="25" spans="2:6" x14ac:dyDescent="0.25">
      <c r="B25" s="2" t="s">
        <v>20</v>
      </c>
      <c r="C25" s="5">
        <v>439</v>
      </c>
      <c r="D25" s="5">
        <v>31</v>
      </c>
      <c r="E25" s="6">
        <v>39752</v>
      </c>
      <c r="F25" s="4"/>
    </row>
    <row r="26" spans="2:6" s="9" customFormat="1" x14ac:dyDescent="0.25">
      <c r="B26" s="9" t="s">
        <v>9</v>
      </c>
      <c r="C26" s="10">
        <f>SUM(C22:C25)</f>
        <v>18473.699999999997</v>
      </c>
      <c r="D26" s="10">
        <f>SUM(D22:D25)</f>
        <v>2988.5</v>
      </c>
      <c r="E26" s="11">
        <f>SUM(C26:D26)</f>
        <v>21462.199999999997</v>
      </c>
      <c r="F26" s="11"/>
    </row>
    <row r="29" spans="2:6" x14ac:dyDescent="0.25">
      <c r="B29" s="3"/>
    </row>
  </sheetData>
  <mergeCells count="5">
    <mergeCell ref="B4:E4"/>
    <mergeCell ref="B12:E12"/>
    <mergeCell ref="B20:E20"/>
    <mergeCell ref="B1:E1"/>
    <mergeCell ref="B2:E2"/>
  </mergeCells>
  <phoneticPr fontId="3" type="noConversion"/>
  <hyperlinks>
    <hyperlink ref="B20" r:id="rId1" location="a1" display="a1"/>
  </hyperlinks>
  <pageMargins left="0.75" right="0.75" top="1" bottom="1" header="0.5" footer="0.5"/>
  <pageSetup orientation="portrait" horizontalDpi="300" verticalDpi="300" r:id="rId2"/>
  <headerFooter alignWithMargins="0"/>
  <drawing r:id="rId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/>
  <dimension ref="B1:F29"/>
  <sheetViews>
    <sheetView workbookViewId="0"/>
  </sheetViews>
  <sheetFormatPr defaultRowHeight="12.75" x14ac:dyDescent="0.25"/>
  <cols>
    <col min="1" max="1" width="9" style="2"/>
    <col min="2" max="5" width="17.875" style="2" customWidth="1"/>
    <col min="6" max="16384" width="9" style="2"/>
  </cols>
  <sheetData>
    <row r="1" spans="2:5" x14ac:dyDescent="0.25">
      <c r="B1" s="208" t="s">
        <v>0</v>
      </c>
      <c r="C1" s="208"/>
      <c r="D1" s="208"/>
      <c r="E1" s="208"/>
    </row>
    <row r="2" spans="2:5" x14ac:dyDescent="0.25">
      <c r="B2" s="218" t="s">
        <v>18</v>
      </c>
      <c r="C2" s="218"/>
      <c r="D2" s="218"/>
      <c r="E2" s="218"/>
    </row>
    <row r="4" spans="2:5" s="7" customFormat="1" x14ac:dyDescent="0.25">
      <c r="B4" s="208" t="s">
        <v>1</v>
      </c>
      <c r="C4" s="208"/>
      <c r="D4" s="208"/>
      <c r="E4" s="208"/>
    </row>
    <row r="5" spans="2:5" s="8" customFormat="1" x14ac:dyDescent="0.25">
      <c r="B5" s="8" t="s">
        <v>2</v>
      </c>
      <c r="C5" s="8" t="s">
        <v>3</v>
      </c>
      <c r="D5" s="8" t="s">
        <v>4</v>
      </c>
      <c r="E5" s="8" t="s">
        <v>5</v>
      </c>
    </row>
    <row r="6" spans="2:5" x14ac:dyDescent="0.25">
      <c r="B6" s="2" t="s">
        <v>6</v>
      </c>
      <c r="C6" s="5">
        <v>0</v>
      </c>
      <c r="D6" s="5">
        <v>240</v>
      </c>
      <c r="E6" s="6">
        <v>39717</v>
      </c>
    </row>
    <row r="7" spans="2:5" x14ac:dyDescent="0.25">
      <c r="B7" s="2" t="s">
        <v>7</v>
      </c>
      <c r="C7" s="5">
        <v>4</v>
      </c>
      <c r="D7" s="5">
        <v>1096</v>
      </c>
      <c r="E7" s="6">
        <v>39734</v>
      </c>
    </row>
    <row r="8" spans="2:5" x14ac:dyDescent="0.25">
      <c r="B8" s="2" t="s">
        <v>8</v>
      </c>
      <c r="C8" s="5">
        <v>3</v>
      </c>
      <c r="D8" s="5">
        <v>2256</v>
      </c>
      <c r="E8" s="6">
        <v>39692</v>
      </c>
    </row>
    <row r="9" spans="2:5" x14ac:dyDescent="0.25">
      <c r="B9" s="2" t="s">
        <v>20</v>
      </c>
      <c r="C9" s="5">
        <v>0</v>
      </c>
      <c r="D9" s="5">
        <v>37</v>
      </c>
      <c r="E9" s="6">
        <v>39721</v>
      </c>
    </row>
    <row r="10" spans="2:5" s="9" customFormat="1" x14ac:dyDescent="0.25">
      <c r="B10" s="9" t="s">
        <v>9</v>
      </c>
      <c r="C10" s="10">
        <f>SUM(C6:C9)</f>
        <v>7</v>
      </c>
      <c r="D10" s="10">
        <f>SUM(D6:D9)</f>
        <v>3629</v>
      </c>
      <c r="E10" s="10">
        <f>SUM(C10:D10)</f>
        <v>3636</v>
      </c>
    </row>
    <row r="12" spans="2:5" s="1" customFormat="1" x14ac:dyDescent="0.25">
      <c r="B12" s="208" t="s">
        <v>10</v>
      </c>
      <c r="C12" s="208"/>
      <c r="D12" s="208"/>
      <c r="E12" s="208"/>
    </row>
    <row r="13" spans="2:5" s="8" customFormat="1" x14ac:dyDescent="0.25">
      <c r="B13" s="8" t="s">
        <v>2</v>
      </c>
      <c r="C13" s="8" t="s">
        <v>3</v>
      </c>
      <c r="D13" s="8" t="s">
        <v>4</v>
      </c>
      <c r="E13" s="8" t="s">
        <v>11</v>
      </c>
    </row>
    <row r="14" spans="2:5" x14ac:dyDescent="0.25">
      <c r="B14" s="2" t="s">
        <v>6</v>
      </c>
      <c r="C14" s="5">
        <v>480183</v>
      </c>
      <c r="D14" s="5">
        <v>65046</v>
      </c>
      <c r="E14" s="5">
        <f>SUM(C14:D14)</f>
        <v>545229</v>
      </c>
    </row>
    <row r="15" spans="2:5" x14ac:dyDescent="0.25">
      <c r="B15" s="2" t="s">
        <v>7</v>
      </c>
      <c r="C15" s="5">
        <v>966097</v>
      </c>
      <c r="D15" s="5">
        <v>124671</v>
      </c>
      <c r="E15" s="5">
        <f>SUM(C15:D15)</f>
        <v>1090768</v>
      </c>
    </row>
    <row r="16" spans="2:5" x14ac:dyDescent="0.25">
      <c r="B16" s="2" t="s">
        <v>8</v>
      </c>
      <c r="C16" s="5">
        <v>1813026</v>
      </c>
      <c r="D16" s="5">
        <v>301034</v>
      </c>
      <c r="E16" s="5">
        <v>2114060</v>
      </c>
    </row>
    <row r="17" spans="2:6" x14ac:dyDescent="0.25">
      <c r="B17" s="2" t="s">
        <v>20</v>
      </c>
      <c r="C17" s="5">
        <v>63208</v>
      </c>
      <c r="D17" s="5">
        <v>9084</v>
      </c>
      <c r="E17" s="5">
        <f>SUM(C17:D17)</f>
        <v>72292</v>
      </c>
    </row>
    <row r="18" spans="2:6" s="9" customFormat="1" x14ac:dyDescent="0.25">
      <c r="B18" s="9" t="s">
        <v>9</v>
      </c>
      <c r="C18" s="10">
        <f>SUM(C14:C17)</f>
        <v>3322514</v>
      </c>
      <c r="D18" s="10">
        <f>SUM(D14:D17)</f>
        <v>499835</v>
      </c>
      <c r="E18" s="10">
        <f>SUM(E14:E17)</f>
        <v>3822349</v>
      </c>
    </row>
    <row r="20" spans="2:6" s="1" customFormat="1" x14ac:dyDescent="0.25">
      <c r="B20" s="208" t="s">
        <v>14</v>
      </c>
      <c r="C20" s="208"/>
      <c r="D20" s="208"/>
      <c r="E20" s="208"/>
    </row>
    <row r="21" spans="2:6" s="8" customFormat="1" x14ac:dyDescent="0.25">
      <c r="B21" s="8" t="s">
        <v>2</v>
      </c>
      <c r="C21" s="8" t="s">
        <v>12</v>
      </c>
      <c r="D21" s="8" t="s">
        <v>13</v>
      </c>
      <c r="E21" s="8" t="s">
        <v>5</v>
      </c>
    </row>
    <row r="22" spans="2:6" x14ac:dyDescent="0.25">
      <c r="B22" s="2" t="s">
        <v>6</v>
      </c>
      <c r="C22" s="5">
        <v>2290.4</v>
      </c>
      <c r="D22" s="5">
        <v>316.60000000000002</v>
      </c>
      <c r="E22" s="6">
        <v>39717</v>
      </c>
      <c r="F22" s="4"/>
    </row>
    <row r="23" spans="2:6" x14ac:dyDescent="0.25">
      <c r="B23" s="2" t="s">
        <v>7</v>
      </c>
      <c r="C23" s="5">
        <v>5809.8</v>
      </c>
      <c r="D23" s="5">
        <v>910.2</v>
      </c>
      <c r="E23" s="6">
        <v>39734</v>
      </c>
    </row>
    <row r="24" spans="2:6" x14ac:dyDescent="0.25">
      <c r="B24" s="2" t="s">
        <v>8</v>
      </c>
      <c r="C24" s="5">
        <v>9951.6</v>
      </c>
      <c r="D24" s="5">
        <v>1714.3</v>
      </c>
      <c r="E24" s="6">
        <v>39692</v>
      </c>
      <c r="F24" s="12"/>
    </row>
    <row r="25" spans="2:6" x14ac:dyDescent="0.25">
      <c r="B25" s="2" t="s">
        <v>20</v>
      </c>
      <c r="C25" s="5">
        <v>439</v>
      </c>
      <c r="D25" s="5">
        <v>30</v>
      </c>
      <c r="E25" s="6">
        <v>39721</v>
      </c>
      <c r="F25" s="4"/>
    </row>
    <row r="26" spans="2:6" s="9" customFormat="1" x14ac:dyDescent="0.25">
      <c r="B26" s="9" t="s">
        <v>9</v>
      </c>
      <c r="C26" s="10">
        <f>SUM(C22:C25)</f>
        <v>18490.800000000003</v>
      </c>
      <c r="D26" s="10">
        <f>SUM(D22:D25)</f>
        <v>2971.1000000000004</v>
      </c>
      <c r="E26" s="11">
        <f>SUM(C26:D26)</f>
        <v>21461.9</v>
      </c>
      <c r="F26" s="11"/>
    </row>
    <row r="29" spans="2:6" x14ac:dyDescent="0.25">
      <c r="B29" s="3"/>
    </row>
  </sheetData>
  <mergeCells count="5">
    <mergeCell ref="B4:E4"/>
    <mergeCell ref="B12:E12"/>
    <mergeCell ref="B20:E20"/>
    <mergeCell ref="B1:E1"/>
    <mergeCell ref="B2:E2"/>
  </mergeCells>
  <phoneticPr fontId="3" type="noConversion"/>
  <hyperlinks>
    <hyperlink ref="B20" r:id="rId1" location="a1" display="a1"/>
  </hyperlinks>
  <pageMargins left="0.75" right="0.75" top="1" bottom="1" header="0.5" footer="0.5"/>
  <pageSetup orientation="portrait" horizontalDpi="300" verticalDpi="300" r:id="rId2"/>
  <headerFooter alignWithMargins="0"/>
  <drawing r:id="rId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/>
  <dimension ref="B1:E29"/>
  <sheetViews>
    <sheetView workbookViewId="0"/>
  </sheetViews>
  <sheetFormatPr defaultRowHeight="12.75" x14ac:dyDescent="0.25"/>
  <cols>
    <col min="1" max="1" width="9" style="2"/>
    <col min="2" max="5" width="17.875" style="2" customWidth="1"/>
    <col min="6" max="16384" width="9" style="2"/>
  </cols>
  <sheetData>
    <row r="1" spans="2:5" x14ac:dyDescent="0.25">
      <c r="B1" s="208" t="s">
        <v>0</v>
      </c>
      <c r="C1" s="208"/>
      <c r="D1" s="208"/>
      <c r="E1" s="208"/>
    </row>
    <row r="2" spans="2:5" x14ac:dyDescent="0.25">
      <c r="B2" s="218" t="s">
        <v>17</v>
      </c>
      <c r="C2" s="218"/>
      <c r="D2" s="218"/>
      <c r="E2" s="218"/>
    </row>
    <row r="4" spans="2:5" s="7" customFormat="1" x14ac:dyDescent="0.25">
      <c r="B4" s="208" t="s">
        <v>1</v>
      </c>
      <c r="C4" s="208"/>
      <c r="D4" s="208"/>
      <c r="E4" s="208"/>
    </row>
    <row r="5" spans="2:5" s="8" customFormat="1" x14ac:dyDescent="0.25">
      <c r="B5" s="8" t="s">
        <v>2</v>
      </c>
      <c r="C5" s="8" t="s">
        <v>3</v>
      </c>
      <c r="D5" s="8" t="s">
        <v>4</v>
      </c>
      <c r="E5" s="8" t="s">
        <v>5</v>
      </c>
    </row>
    <row r="6" spans="2:5" x14ac:dyDescent="0.25">
      <c r="B6" s="2" t="s">
        <v>6</v>
      </c>
      <c r="C6" s="5">
        <v>0</v>
      </c>
      <c r="D6" s="5">
        <v>239</v>
      </c>
      <c r="E6" s="6">
        <v>39689</v>
      </c>
    </row>
    <row r="7" spans="2:5" x14ac:dyDescent="0.25">
      <c r="B7" s="2" t="s">
        <v>7</v>
      </c>
      <c r="C7" s="5">
        <v>3</v>
      </c>
      <c r="D7" s="5">
        <v>1059</v>
      </c>
      <c r="E7" s="6">
        <v>39706</v>
      </c>
    </row>
    <row r="8" spans="2:5" x14ac:dyDescent="0.25">
      <c r="B8" s="2" t="s">
        <v>8</v>
      </c>
      <c r="C8" s="5">
        <v>3</v>
      </c>
      <c r="D8" s="5">
        <v>2208</v>
      </c>
      <c r="E8" s="6">
        <v>39675</v>
      </c>
    </row>
    <row r="9" spans="2:5" x14ac:dyDescent="0.25">
      <c r="B9" s="2" t="s">
        <v>20</v>
      </c>
      <c r="C9" s="5">
        <v>0</v>
      </c>
      <c r="D9" s="5">
        <v>35</v>
      </c>
      <c r="E9" s="6">
        <v>39691</v>
      </c>
    </row>
    <row r="10" spans="2:5" s="9" customFormat="1" x14ac:dyDescent="0.25">
      <c r="B10" s="9" t="s">
        <v>9</v>
      </c>
      <c r="C10" s="10">
        <f>SUM(C6:C9)</f>
        <v>6</v>
      </c>
      <c r="D10" s="10">
        <f>SUM(D6:D9)</f>
        <v>3541</v>
      </c>
      <c r="E10" s="10">
        <f>SUM(C10:D10)</f>
        <v>3547</v>
      </c>
    </row>
    <row r="12" spans="2:5" s="1" customFormat="1" x14ac:dyDescent="0.25">
      <c r="B12" s="208" t="s">
        <v>10</v>
      </c>
      <c r="C12" s="208"/>
      <c r="D12" s="208"/>
      <c r="E12" s="208"/>
    </row>
    <row r="13" spans="2:5" s="8" customFormat="1" x14ac:dyDescent="0.25">
      <c r="B13" s="8" t="s">
        <v>2</v>
      </c>
      <c r="C13" s="8" t="s">
        <v>3</v>
      </c>
      <c r="D13" s="8" t="s">
        <v>4</v>
      </c>
      <c r="E13" s="8" t="s">
        <v>11</v>
      </c>
    </row>
    <row r="14" spans="2:5" x14ac:dyDescent="0.25">
      <c r="B14" s="2" t="s">
        <v>6</v>
      </c>
      <c r="C14" s="5">
        <v>480123</v>
      </c>
      <c r="D14" s="5">
        <v>65215</v>
      </c>
      <c r="E14" s="5">
        <f>SUM(C14:D14)</f>
        <v>545338</v>
      </c>
    </row>
    <row r="15" spans="2:5" x14ac:dyDescent="0.25">
      <c r="B15" s="2" t="s">
        <v>7</v>
      </c>
      <c r="C15" s="5">
        <v>965634</v>
      </c>
      <c r="D15" s="5">
        <v>124681</v>
      </c>
      <c r="E15" s="5">
        <f>SUM(C15:D15)</f>
        <v>1090315</v>
      </c>
    </row>
    <row r="16" spans="2:5" x14ac:dyDescent="0.25">
      <c r="B16" s="2" t="s">
        <v>8</v>
      </c>
      <c r="C16" s="5">
        <v>1812508</v>
      </c>
      <c r="D16" s="5">
        <v>300906</v>
      </c>
      <c r="E16" s="5">
        <f>SUM(C16:D16)</f>
        <v>2113414</v>
      </c>
    </row>
    <row r="17" spans="2:5" x14ac:dyDescent="0.25">
      <c r="B17" s="2" t="s">
        <v>20</v>
      </c>
      <c r="C17" s="5">
        <v>63166</v>
      </c>
      <c r="D17" s="5">
        <v>9083</v>
      </c>
      <c r="E17" s="5">
        <f>SUM(C17:D17)</f>
        <v>72249</v>
      </c>
    </row>
    <row r="18" spans="2:5" s="9" customFormat="1" x14ac:dyDescent="0.25">
      <c r="B18" s="9" t="s">
        <v>9</v>
      </c>
      <c r="C18" s="10">
        <f>SUM(C14:C17)</f>
        <v>3321431</v>
      </c>
      <c r="D18" s="10">
        <f>SUM(D14:D17)</f>
        <v>499885</v>
      </c>
      <c r="E18" s="10">
        <f>SUM(E14:E17)</f>
        <v>3821316</v>
      </c>
    </row>
    <row r="20" spans="2:5" s="1" customFormat="1" x14ac:dyDescent="0.25">
      <c r="B20" s="208" t="s">
        <v>14</v>
      </c>
      <c r="C20" s="208"/>
      <c r="D20" s="208"/>
      <c r="E20" s="208"/>
    </row>
    <row r="21" spans="2:5" s="8" customFormat="1" x14ac:dyDescent="0.25">
      <c r="B21" s="8" t="s">
        <v>2</v>
      </c>
      <c r="C21" s="8" t="s">
        <v>12</v>
      </c>
      <c r="D21" s="8" t="s">
        <v>13</v>
      </c>
      <c r="E21" s="8" t="s">
        <v>5</v>
      </c>
    </row>
    <row r="22" spans="2:5" x14ac:dyDescent="0.25">
      <c r="B22" s="2" t="s">
        <v>6</v>
      </c>
      <c r="C22" s="5">
        <v>2290.6</v>
      </c>
      <c r="D22" s="5">
        <v>316.39999999999998</v>
      </c>
      <c r="E22" s="6">
        <v>39689</v>
      </c>
    </row>
    <row r="23" spans="2:5" x14ac:dyDescent="0.25">
      <c r="B23" s="2" t="s">
        <v>7</v>
      </c>
      <c r="C23" s="5">
        <v>5828.5</v>
      </c>
      <c r="D23" s="5">
        <v>891.4</v>
      </c>
      <c r="E23" s="6">
        <v>39673</v>
      </c>
    </row>
    <row r="24" spans="2:5" x14ac:dyDescent="0.25">
      <c r="B24" s="2" t="s">
        <v>8</v>
      </c>
      <c r="C24" s="5">
        <v>9962.2999999999993</v>
      </c>
      <c r="D24" s="5">
        <v>1703.1</v>
      </c>
      <c r="E24" s="6">
        <v>39675</v>
      </c>
    </row>
    <row r="25" spans="2:5" x14ac:dyDescent="0.25">
      <c r="B25" s="2" t="s">
        <v>20</v>
      </c>
      <c r="C25" s="5">
        <v>439</v>
      </c>
      <c r="D25" s="5">
        <v>30</v>
      </c>
      <c r="E25" s="6">
        <v>39691</v>
      </c>
    </row>
    <row r="26" spans="2:5" s="9" customFormat="1" x14ac:dyDescent="0.25">
      <c r="B26" s="9" t="s">
        <v>9</v>
      </c>
      <c r="C26" s="10">
        <f>SUM(C22:C25)</f>
        <v>18520.400000000001</v>
      </c>
      <c r="D26" s="10">
        <f>SUM(D22:D25)</f>
        <v>2940.8999999999996</v>
      </c>
      <c r="E26" s="11">
        <f>SUM(C26:D26)</f>
        <v>21461.300000000003</v>
      </c>
    </row>
    <row r="29" spans="2:5" x14ac:dyDescent="0.25">
      <c r="B29" s="3"/>
    </row>
  </sheetData>
  <mergeCells count="5">
    <mergeCell ref="B4:E4"/>
    <mergeCell ref="B12:E12"/>
    <mergeCell ref="B20:E20"/>
    <mergeCell ref="B1:E1"/>
    <mergeCell ref="B2:E2"/>
  </mergeCells>
  <phoneticPr fontId="3" type="noConversion"/>
  <hyperlinks>
    <hyperlink ref="B20" r:id="rId1" location="a1" display="a1"/>
  </hyperlinks>
  <pageMargins left="0.75" right="0.75" top="1" bottom="1" header="0.5" footer="0.5"/>
  <pageSetup orientation="portrait" horizontalDpi="300" verticalDpi="300" r:id="rId2"/>
  <headerFooter alignWithMargins="0"/>
  <drawing r:id="rId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B1:E29"/>
  <sheetViews>
    <sheetView workbookViewId="0"/>
  </sheetViews>
  <sheetFormatPr defaultRowHeight="12.75" x14ac:dyDescent="0.25"/>
  <cols>
    <col min="1" max="1" width="9" style="2"/>
    <col min="2" max="5" width="17.875" style="2" customWidth="1"/>
    <col min="6" max="16384" width="9" style="2"/>
  </cols>
  <sheetData>
    <row r="1" spans="2:5" x14ac:dyDescent="0.25">
      <c r="B1" s="208" t="s">
        <v>0</v>
      </c>
      <c r="C1" s="208"/>
      <c r="D1" s="208"/>
      <c r="E1" s="208"/>
    </row>
    <row r="2" spans="2:5" x14ac:dyDescent="0.25">
      <c r="B2" s="218" t="s">
        <v>16</v>
      </c>
      <c r="C2" s="218"/>
      <c r="D2" s="218"/>
      <c r="E2" s="218"/>
    </row>
    <row r="4" spans="2:5" s="7" customFormat="1" x14ac:dyDescent="0.25">
      <c r="B4" s="208" t="s">
        <v>1</v>
      </c>
      <c r="C4" s="208"/>
      <c r="D4" s="208"/>
      <c r="E4" s="208"/>
    </row>
    <row r="5" spans="2:5" s="8" customFormat="1" x14ac:dyDescent="0.25">
      <c r="B5" s="8" t="s">
        <v>2</v>
      </c>
      <c r="C5" s="8" t="s">
        <v>3</v>
      </c>
      <c r="D5" s="8" t="s">
        <v>4</v>
      </c>
      <c r="E5" s="8" t="s">
        <v>5</v>
      </c>
    </row>
    <row r="6" spans="2:5" x14ac:dyDescent="0.25">
      <c r="B6" s="2" t="s">
        <v>6</v>
      </c>
      <c r="C6" s="5">
        <v>0</v>
      </c>
      <c r="D6" s="5">
        <v>218</v>
      </c>
      <c r="E6" s="6">
        <v>39654</v>
      </c>
    </row>
    <row r="7" spans="2:5" x14ac:dyDescent="0.25">
      <c r="B7" s="2" t="s">
        <v>7</v>
      </c>
      <c r="C7" s="5">
        <v>3</v>
      </c>
      <c r="D7" s="5">
        <v>1006</v>
      </c>
      <c r="E7" s="6">
        <v>39673</v>
      </c>
    </row>
    <row r="8" spans="2:5" x14ac:dyDescent="0.25">
      <c r="B8" s="2" t="s">
        <v>8</v>
      </c>
      <c r="C8" s="5">
        <v>8</v>
      </c>
      <c r="D8" s="5">
        <v>2168</v>
      </c>
      <c r="E8" s="6">
        <v>39660</v>
      </c>
    </row>
    <row r="9" spans="2:5" x14ac:dyDescent="0.25">
      <c r="B9" s="2" t="s">
        <v>20</v>
      </c>
      <c r="C9" s="5">
        <v>0</v>
      </c>
      <c r="D9" s="5">
        <v>35</v>
      </c>
      <c r="E9" s="6">
        <v>39660</v>
      </c>
    </row>
    <row r="10" spans="2:5" s="9" customFormat="1" x14ac:dyDescent="0.25">
      <c r="B10" s="9" t="s">
        <v>9</v>
      </c>
      <c r="C10" s="10">
        <f>SUM(C6:C9)</f>
        <v>11</v>
      </c>
      <c r="D10" s="10">
        <f>SUM(D6:D9)</f>
        <v>3427</v>
      </c>
      <c r="E10" s="10">
        <f>SUM(C10:D10)</f>
        <v>3438</v>
      </c>
    </row>
    <row r="12" spans="2:5" s="1" customFormat="1" x14ac:dyDescent="0.25">
      <c r="B12" s="208" t="s">
        <v>10</v>
      </c>
      <c r="C12" s="208"/>
      <c r="D12" s="208"/>
      <c r="E12" s="208"/>
    </row>
    <row r="13" spans="2:5" s="8" customFormat="1" x14ac:dyDescent="0.25">
      <c r="B13" s="8" t="s">
        <v>2</v>
      </c>
      <c r="C13" s="8" t="s">
        <v>3</v>
      </c>
      <c r="D13" s="8" t="s">
        <v>4</v>
      </c>
      <c r="E13" s="8" t="s">
        <v>11</v>
      </c>
    </row>
    <row r="14" spans="2:5" x14ac:dyDescent="0.25">
      <c r="B14" s="2" t="s">
        <v>6</v>
      </c>
      <c r="C14" s="5">
        <v>479987</v>
      </c>
      <c r="D14" s="5">
        <v>65220</v>
      </c>
      <c r="E14" s="5">
        <f>SUM(C14:D14)</f>
        <v>545207</v>
      </c>
    </row>
    <row r="15" spans="2:5" x14ac:dyDescent="0.25">
      <c r="B15" s="2" t="s">
        <v>7</v>
      </c>
      <c r="C15" s="5">
        <v>965841</v>
      </c>
      <c r="D15" s="5">
        <v>124532</v>
      </c>
      <c r="E15" s="5">
        <f>SUM(C15:D15)</f>
        <v>1090373</v>
      </c>
    </row>
    <row r="16" spans="2:5" x14ac:dyDescent="0.25">
      <c r="B16" s="2" t="s">
        <v>8</v>
      </c>
      <c r="C16" s="5">
        <v>1812693</v>
      </c>
      <c r="D16" s="5">
        <v>300713</v>
      </c>
      <c r="E16" s="5">
        <f>SUM(C16:D16)</f>
        <v>2113406</v>
      </c>
    </row>
    <row r="17" spans="2:5" x14ac:dyDescent="0.25">
      <c r="B17" s="2" t="s">
        <v>20</v>
      </c>
      <c r="C17" s="5">
        <v>63186</v>
      </c>
      <c r="D17" s="5">
        <v>9063</v>
      </c>
      <c r="E17" s="5">
        <f>SUM(C17:D17)</f>
        <v>72249</v>
      </c>
    </row>
    <row r="18" spans="2:5" s="9" customFormat="1" x14ac:dyDescent="0.25">
      <c r="B18" s="9" t="s">
        <v>9</v>
      </c>
      <c r="C18" s="10">
        <f>SUM(C14:C17)</f>
        <v>3321707</v>
      </c>
      <c r="D18" s="10">
        <f>SUM(D14:D17)</f>
        <v>499528</v>
      </c>
      <c r="E18" s="10">
        <f>SUM(E14:E17)</f>
        <v>3821235</v>
      </c>
    </row>
    <row r="20" spans="2:5" s="1" customFormat="1" x14ac:dyDescent="0.25">
      <c r="B20" s="208" t="s">
        <v>14</v>
      </c>
      <c r="C20" s="208"/>
      <c r="D20" s="208"/>
      <c r="E20" s="208"/>
    </row>
    <row r="21" spans="2:5" s="8" customFormat="1" x14ac:dyDescent="0.25">
      <c r="B21" s="8" t="s">
        <v>2</v>
      </c>
      <c r="C21" s="8" t="s">
        <v>12</v>
      </c>
      <c r="D21" s="8" t="s">
        <v>13</v>
      </c>
      <c r="E21" s="8" t="s">
        <v>5</v>
      </c>
    </row>
    <row r="22" spans="2:5" x14ac:dyDescent="0.25">
      <c r="B22" s="2" t="s">
        <v>6</v>
      </c>
      <c r="C22" s="5">
        <v>2292.3000000000002</v>
      </c>
      <c r="D22" s="5">
        <v>314.7</v>
      </c>
      <c r="E22" s="6">
        <v>39654</v>
      </c>
    </row>
    <row r="23" spans="2:5" x14ac:dyDescent="0.25">
      <c r="B23" s="2" t="s">
        <v>7</v>
      </c>
      <c r="C23" s="5">
        <v>5833.8</v>
      </c>
      <c r="D23" s="5">
        <v>886.2</v>
      </c>
      <c r="E23" s="6">
        <v>39673</v>
      </c>
    </row>
    <row r="24" spans="2:5" x14ac:dyDescent="0.25">
      <c r="B24" s="2" t="s">
        <v>8</v>
      </c>
      <c r="C24" s="5">
        <v>9988.2999999999993</v>
      </c>
      <c r="D24" s="5">
        <v>1677.3</v>
      </c>
      <c r="E24" s="6">
        <v>39660</v>
      </c>
    </row>
    <row r="25" spans="2:5" x14ac:dyDescent="0.25">
      <c r="B25" s="2" t="s">
        <v>20</v>
      </c>
      <c r="C25" s="5">
        <v>439</v>
      </c>
      <c r="D25" s="5">
        <v>30</v>
      </c>
      <c r="E25" s="6">
        <v>39660</v>
      </c>
    </row>
    <row r="26" spans="2:5" s="9" customFormat="1" x14ac:dyDescent="0.25">
      <c r="B26" s="9" t="s">
        <v>9</v>
      </c>
      <c r="C26" s="10">
        <f>SUM(C22:C25)</f>
        <v>18553.400000000001</v>
      </c>
      <c r="D26" s="10">
        <f>SUM(D22:D25)</f>
        <v>2908.2</v>
      </c>
      <c r="E26" s="11">
        <f>SUM(C26:D26)</f>
        <v>21461.600000000002</v>
      </c>
    </row>
    <row r="29" spans="2:5" x14ac:dyDescent="0.25">
      <c r="B29" s="3"/>
    </row>
  </sheetData>
  <mergeCells count="5">
    <mergeCell ref="B4:E4"/>
    <mergeCell ref="B12:E12"/>
    <mergeCell ref="B20:E20"/>
    <mergeCell ref="B1:E1"/>
    <mergeCell ref="B2:E2"/>
  </mergeCells>
  <phoneticPr fontId="3" type="noConversion"/>
  <hyperlinks>
    <hyperlink ref="B20" r:id="rId1" location="a1" display="a1"/>
  </hyperlinks>
  <pageMargins left="0.75" right="0.75" top="1" bottom="1" header="0.5" footer="0.5"/>
  <pageSetup orientation="portrait" horizontalDpi="300" verticalDpi="300" r:id="rId2"/>
  <headerFooter alignWithMargins="0"/>
  <drawing r:id="rId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B1:E29"/>
  <sheetViews>
    <sheetView workbookViewId="0"/>
  </sheetViews>
  <sheetFormatPr defaultRowHeight="12.75" x14ac:dyDescent="0.25"/>
  <cols>
    <col min="1" max="1" width="9" style="2"/>
    <col min="2" max="5" width="17.875" style="2" customWidth="1"/>
    <col min="6" max="16384" width="9" style="2"/>
  </cols>
  <sheetData>
    <row r="1" spans="2:5" x14ac:dyDescent="0.25">
      <c r="B1" s="208" t="s">
        <v>0</v>
      </c>
      <c r="C1" s="208"/>
      <c r="D1" s="208"/>
      <c r="E1" s="208"/>
    </row>
    <row r="2" spans="2:5" x14ac:dyDescent="0.25">
      <c r="B2" s="218" t="s">
        <v>15</v>
      </c>
      <c r="C2" s="218"/>
      <c r="D2" s="218"/>
      <c r="E2" s="218"/>
    </row>
    <row r="4" spans="2:5" s="7" customFormat="1" x14ac:dyDescent="0.25">
      <c r="B4" s="208" t="s">
        <v>1</v>
      </c>
      <c r="C4" s="208"/>
      <c r="D4" s="208"/>
      <c r="E4" s="208"/>
    </row>
    <row r="5" spans="2:5" s="8" customFormat="1" x14ac:dyDescent="0.25">
      <c r="B5" s="8" t="s">
        <v>2</v>
      </c>
      <c r="C5" s="8" t="s">
        <v>3</v>
      </c>
      <c r="D5" s="8" t="s">
        <v>4</v>
      </c>
      <c r="E5" s="8" t="s">
        <v>5</v>
      </c>
    </row>
    <row r="6" spans="2:5" x14ac:dyDescent="0.25">
      <c r="B6" s="2" t="s">
        <v>6</v>
      </c>
      <c r="C6" s="5">
        <v>0</v>
      </c>
      <c r="D6" s="5">
        <v>176</v>
      </c>
      <c r="E6" s="6">
        <v>39626</v>
      </c>
    </row>
    <row r="7" spans="2:5" x14ac:dyDescent="0.25">
      <c r="B7" s="2" t="s">
        <v>7</v>
      </c>
      <c r="C7" s="5">
        <v>2</v>
      </c>
      <c r="D7" s="5">
        <v>828</v>
      </c>
      <c r="E7" s="6">
        <v>39643</v>
      </c>
    </row>
    <row r="8" spans="2:5" x14ac:dyDescent="0.25">
      <c r="B8" s="2" t="s">
        <v>8</v>
      </c>
      <c r="C8" s="5">
        <v>6</v>
      </c>
      <c r="D8" s="5">
        <v>1804</v>
      </c>
      <c r="E8" s="6">
        <v>39629</v>
      </c>
    </row>
    <row r="9" spans="2:5" x14ac:dyDescent="0.25">
      <c r="B9" s="2" t="s">
        <v>20</v>
      </c>
      <c r="C9" s="5">
        <v>0</v>
      </c>
      <c r="D9" s="5">
        <v>31</v>
      </c>
      <c r="E9" s="6">
        <v>39629</v>
      </c>
    </row>
    <row r="10" spans="2:5" s="9" customFormat="1" x14ac:dyDescent="0.25">
      <c r="B10" s="9" t="s">
        <v>9</v>
      </c>
      <c r="C10" s="10">
        <f>SUM(C6:C9)</f>
        <v>8</v>
      </c>
      <c r="D10" s="10">
        <f>SUM(D6:D9)</f>
        <v>2839</v>
      </c>
      <c r="E10" s="10">
        <f>SUM(C10:D10)</f>
        <v>2847</v>
      </c>
    </row>
    <row r="12" spans="2:5" s="1" customFormat="1" x14ac:dyDescent="0.25">
      <c r="B12" s="208" t="s">
        <v>10</v>
      </c>
      <c r="C12" s="208"/>
      <c r="D12" s="208"/>
      <c r="E12" s="208"/>
    </row>
    <row r="13" spans="2:5" s="8" customFormat="1" x14ac:dyDescent="0.25">
      <c r="B13" s="8" t="s">
        <v>2</v>
      </c>
      <c r="C13" s="8" t="s">
        <v>3</v>
      </c>
      <c r="D13" s="8" t="s">
        <v>4</v>
      </c>
      <c r="E13" s="8" t="s">
        <v>11</v>
      </c>
    </row>
    <row r="14" spans="2:5" x14ac:dyDescent="0.25">
      <c r="B14" s="2" t="s">
        <v>6</v>
      </c>
      <c r="C14" s="5">
        <v>479896</v>
      </c>
      <c r="D14" s="5">
        <v>64960</v>
      </c>
      <c r="E14" s="5">
        <f>SUM(C14:D14)</f>
        <v>544856</v>
      </c>
    </row>
    <row r="15" spans="2:5" x14ac:dyDescent="0.25">
      <c r="B15" s="2" t="s">
        <v>7</v>
      </c>
      <c r="C15" s="5">
        <v>965543</v>
      </c>
      <c r="D15" s="5">
        <v>124424</v>
      </c>
      <c r="E15" s="5">
        <f>SUM(C15:D15)</f>
        <v>1089967</v>
      </c>
    </row>
    <row r="16" spans="2:5" x14ac:dyDescent="0.25">
      <c r="B16" s="2" t="s">
        <v>8</v>
      </c>
      <c r="C16" s="5">
        <v>1811312</v>
      </c>
      <c r="D16" s="5">
        <v>300528</v>
      </c>
      <c r="E16" s="5">
        <f>SUM(C16:D16)</f>
        <v>2111840</v>
      </c>
    </row>
    <row r="17" spans="2:5" x14ac:dyDescent="0.25">
      <c r="B17" s="2" t="s">
        <v>20</v>
      </c>
      <c r="C17" s="5">
        <v>63201</v>
      </c>
      <c r="D17" s="5">
        <v>9081</v>
      </c>
      <c r="E17" s="5">
        <f>SUM(C17:D17)</f>
        <v>72282</v>
      </c>
    </row>
    <row r="18" spans="2:5" s="9" customFormat="1" x14ac:dyDescent="0.25">
      <c r="B18" s="9" t="s">
        <v>9</v>
      </c>
      <c r="C18" s="10">
        <f>SUM(C14:C17)</f>
        <v>3319952</v>
      </c>
      <c r="D18" s="10">
        <f>SUM(D14:D17)</f>
        <v>498993</v>
      </c>
      <c r="E18" s="10">
        <f>SUM(E14:E17)</f>
        <v>3818945</v>
      </c>
    </row>
    <row r="20" spans="2:5" s="1" customFormat="1" x14ac:dyDescent="0.25">
      <c r="B20" s="208" t="s">
        <v>14</v>
      </c>
      <c r="C20" s="208"/>
      <c r="D20" s="208"/>
      <c r="E20" s="208"/>
    </row>
    <row r="21" spans="2:5" s="8" customFormat="1" x14ac:dyDescent="0.25">
      <c r="B21" s="8" t="s">
        <v>2</v>
      </c>
      <c r="C21" s="8" t="s">
        <v>12</v>
      </c>
      <c r="D21" s="8" t="s">
        <v>13</v>
      </c>
      <c r="E21" s="8" t="s">
        <v>5</v>
      </c>
    </row>
    <row r="22" spans="2:5" x14ac:dyDescent="0.25">
      <c r="B22" s="2" t="s">
        <v>6</v>
      </c>
      <c r="C22" s="5">
        <v>2296.4</v>
      </c>
      <c r="D22" s="5">
        <v>310.60000000000002</v>
      </c>
      <c r="E22" s="6">
        <v>39626</v>
      </c>
    </row>
    <row r="23" spans="2:5" x14ac:dyDescent="0.25">
      <c r="B23" s="2" t="s">
        <v>7</v>
      </c>
      <c r="C23" s="5">
        <v>5842.8</v>
      </c>
      <c r="D23" s="5">
        <v>877.2</v>
      </c>
      <c r="E23" s="6">
        <v>39643</v>
      </c>
    </row>
    <row r="24" spans="2:5" x14ac:dyDescent="0.25">
      <c r="B24" s="2" t="s">
        <v>8</v>
      </c>
      <c r="C24" s="5">
        <v>10030.5</v>
      </c>
      <c r="D24" s="5">
        <v>1635.2</v>
      </c>
      <c r="E24" s="6">
        <v>39629</v>
      </c>
    </row>
    <row r="25" spans="2:5" x14ac:dyDescent="0.25">
      <c r="B25" s="2" t="s">
        <v>20</v>
      </c>
      <c r="C25" s="5">
        <v>439</v>
      </c>
      <c r="D25" s="5">
        <v>29</v>
      </c>
      <c r="E25" s="6">
        <v>39629</v>
      </c>
    </row>
    <row r="26" spans="2:5" s="9" customFormat="1" x14ac:dyDescent="0.25">
      <c r="B26" s="9" t="s">
        <v>9</v>
      </c>
      <c r="C26" s="10">
        <f>SUM(C22:C25)</f>
        <v>18608.7</v>
      </c>
      <c r="D26" s="10">
        <f>SUM(D22:D25)</f>
        <v>2852</v>
      </c>
      <c r="E26" s="11">
        <f>SUM(C26:D26)</f>
        <v>21460.7</v>
      </c>
    </row>
    <row r="29" spans="2:5" x14ac:dyDescent="0.25">
      <c r="B29" s="3"/>
    </row>
  </sheetData>
  <mergeCells count="5">
    <mergeCell ref="B4:E4"/>
    <mergeCell ref="B12:E12"/>
    <mergeCell ref="B20:E20"/>
    <mergeCell ref="B1:E1"/>
    <mergeCell ref="B2:E2"/>
  </mergeCells>
  <phoneticPr fontId="3" type="noConversion"/>
  <hyperlinks>
    <hyperlink ref="B20" r:id="rId1" location="a1" display="a1"/>
  </hyperlinks>
  <pageMargins left="0.75" right="0.75" top="1" bottom="1" header="0.5" footer="0.5"/>
  <pageSetup orientation="portrait" horizontalDpi="300" verticalDpi="300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49</vt:i4>
      </vt:variant>
      <vt:variant>
        <vt:lpstr>Named Ranges</vt:lpstr>
      </vt:variant>
      <vt:variant>
        <vt:i4>13</vt:i4>
      </vt:variant>
    </vt:vector>
  </HeadingPairs>
  <TitlesOfParts>
    <vt:vector size="62" baseType="lpstr">
      <vt:lpstr>June 2012</vt:lpstr>
      <vt:lpstr>May 2012</vt:lpstr>
      <vt:lpstr>April 2012</vt:lpstr>
      <vt:lpstr>March 2012</vt:lpstr>
      <vt:lpstr>February 2012</vt:lpstr>
      <vt:lpstr>January 2012</vt:lpstr>
      <vt:lpstr>December 2011</vt:lpstr>
      <vt:lpstr>November 2011</vt:lpstr>
      <vt:lpstr>October 2011</vt:lpstr>
      <vt:lpstr>September 2011</vt:lpstr>
      <vt:lpstr>August 2011</vt:lpstr>
      <vt:lpstr>July 2011</vt:lpstr>
      <vt:lpstr>June 2011</vt:lpstr>
      <vt:lpstr>May 2011</vt:lpstr>
      <vt:lpstr>April 2011</vt:lpstr>
      <vt:lpstr>March 2011</vt:lpstr>
      <vt:lpstr>February 2011</vt:lpstr>
      <vt:lpstr>January 2011</vt:lpstr>
      <vt:lpstr>December 2010</vt:lpstr>
      <vt:lpstr>November 2010</vt:lpstr>
      <vt:lpstr>October 2010</vt:lpstr>
      <vt:lpstr>September 2010</vt:lpstr>
      <vt:lpstr>Aug 2010 EDC</vt:lpstr>
      <vt:lpstr>July 2010</vt:lpstr>
      <vt:lpstr>June 2010</vt:lpstr>
      <vt:lpstr>May 2010</vt:lpstr>
      <vt:lpstr>April 2010</vt:lpstr>
      <vt:lpstr>March 2010</vt:lpstr>
      <vt:lpstr>February 2010</vt:lpstr>
      <vt:lpstr>January 2010</vt:lpstr>
      <vt:lpstr>December 2009</vt:lpstr>
      <vt:lpstr>November 2009</vt:lpstr>
      <vt:lpstr>October 2009</vt:lpstr>
      <vt:lpstr>September 2009</vt:lpstr>
      <vt:lpstr>August 2009</vt:lpstr>
      <vt:lpstr>July 2009</vt:lpstr>
      <vt:lpstr>June 2009</vt:lpstr>
      <vt:lpstr>May 2009</vt:lpstr>
      <vt:lpstr>April 2009</vt:lpstr>
      <vt:lpstr>March 2009</vt:lpstr>
      <vt:lpstr>February 2009</vt:lpstr>
      <vt:lpstr>January 2009</vt:lpstr>
      <vt:lpstr>December 2008</vt:lpstr>
      <vt:lpstr>November 2008 </vt:lpstr>
      <vt:lpstr>October 2008 </vt:lpstr>
      <vt:lpstr>September 2008 </vt:lpstr>
      <vt:lpstr>August 2008</vt:lpstr>
      <vt:lpstr>July 2008</vt:lpstr>
      <vt:lpstr>June 2008</vt:lpstr>
      <vt:lpstr>'April 2011'!Print_Area</vt:lpstr>
      <vt:lpstr>'Aug 2010 EDC'!Print_Area</vt:lpstr>
      <vt:lpstr>'August 2011'!Print_Area</vt:lpstr>
      <vt:lpstr>'December 2010'!Print_Area</vt:lpstr>
      <vt:lpstr>'February 2011'!Print_Area</vt:lpstr>
      <vt:lpstr>'January 2011'!Print_Area</vt:lpstr>
      <vt:lpstr>'July 2011'!Print_Area</vt:lpstr>
      <vt:lpstr>'June 2011'!Print_Area</vt:lpstr>
      <vt:lpstr>'March 2011'!Print_Area</vt:lpstr>
      <vt:lpstr>'May 2011'!Print_Area</vt:lpstr>
      <vt:lpstr>'November 2010'!Print_Area</vt:lpstr>
      <vt:lpstr>'October 2010'!Print_Area</vt:lpstr>
      <vt:lpstr>'September 2010'!Print_Area</vt:lpstr>
    </vt:vector>
  </TitlesOfParts>
  <Company>NERA Economic Consulting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Arnab Mukherjee</dc:creator>
  <cp:lastModifiedBy>Glandon, Molly</cp:lastModifiedBy>
  <dcterms:created xsi:type="dcterms:W3CDTF">2006-10-16T18:23:12Z</dcterms:created>
  <dcterms:modified xsi:type="dcterms:W3CDTF">2012-07-13T18:41:46Z</dcterms:modified>
</cp:coreProperties>
</file>